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etailed BOQ" sheetId="2" state="visible" r:id="rId2"/>
    <sheet xmlns:r="http://schemas.openxmlformats.org/officeDocument/2006/relationships" name="Levelling Schedule" sheetId="3" state="visible" r:id="rId3"/>
  </sheets>
  <definedNames>
    <definedName name="_xlnm._FilterDatabase" localSheetId="1" hidden="1">'Detailed BOQ'!$A$4:$M$47</definedName>
    <definedName name="_xlnm._FilterDatabase" localSheetId="2" hidden="1">'Levelling Schedule'!$A$4:$H$10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101114"/>
      <sz val="11"/>
    </font>
    <font>
      <name val="Arial"/>
      <b val="1"/>
      <color rgb="00FFFFFF"/>
      <sz val="12"/>
    </font>
    <font>
      <name val="Arial"/>
      <b val="1"/>
      <color rgb="00101114"/>
      <sz val="12"/>
    </font>
    <font>
      <name val="Arial"/>
      <color rgb="00101114"/>
      <sz val="12"/>
    </font>
    <font>
      <name val="Arial"/>
      <b val="1"/>
      <color rgb="008A6D34"/>
      <sz val="12"/>
    </font>
  </fonts>
  <fills count="11">
    <fill>
      <patternFill/>
    </fill>
    <fill>
      <patternFill patternType="gray125"/>
    </fill>
    <fill>
      <patternFill patternType="solid">
        <fgColor rgb="008A6D34"/>
      </patternFill>
    </fill>
    <fill>
      <patternFill patternType="solid">
        <fgColor rgb="00C2A878"/>
      </patternFill>
    </fill>
    <fill>
      <patternFill patternType="solid">
        <fgColor rgb="00EFE6D3"/>
      </patternFill>
    </fill>
    <fill>
      <patternFill patternType="solid">
        <fgColor rgb="00FFFFFF"/>
      </patternFill>
    </fill>
    <fill>
      <patternFill patternType="solid">
        <fgColor rgb="00FCE4D6"/>
      </patternFill>
    </fill>
    <fill>
      <patternFill patternType="solid">
        <fgColor rgb="00FFF2CC"/>
      </patternFill>
    </fill>
    <fill>
      <patternFill patternType="solid">
        <fgColor rgb="00EAE0F2"/>
      </patternFill>
    </fill>
    <fill>
      <patternFill patternType="solid">
        <fgColor rgb="00E7DDBF"/>
      </patternFill>
    </fill>
    <fill>
      <patternFill patternType="solid">
        <fgColor rgb="00C8C8C8"/>
      </patternFill>
    </fill>
  </fills>
  <borders count="2">
    <border>
      <left/>
      <right/>
      <top/>
      <bottom/>
      <diagonal/>
    </border>
    <border>
      <left style="thin">
        <color rgb="00E0D8C2"/>
      </left>
      <right style="thin">
        <color rgb="00E0D8C2"/>
      </right>
      <top style="thin">
        <color rgb="00E0D8C2"/>
      </top>
      <bottom style="thin">
        <color rgb="00E0D8C2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6" fillId="5" borderId="1" pivotButton="0" quotePrefix="0" xfId="0"/>
    <xf numFmtId="164" fontId="0" fillId="5" borderId="1" applyAlignment="1" pivotButton="0" quotePrefix="0" xfId="0">
      <alignment horizontal="right" vertical="center" wrapText="1"/>
    </xf>
    <xf numFmtId="0" fontId="0" fillId="5" borderId="1" pivotButton="0" quotePrefix="0" xfId="0"/>
    <xf numFmtId="0" fontId="6" fillId="4" borderId="1" pivotButton="0" quotePrefix="0" xfId="0"/>
    <xf numFmtId="164" fontId="0" fillId="4" borderId="1" applyAlignment="1" pivotButton="0" quotePrefix="0" xfId="0">
      <alignment horizontal="right" vertical="center" wrapText="1"/>
    </xf>
    <xf numFmtId="0" fontId="0" fillId="4" borderId="1" pivotButton="0" quotePrefix="0" xfId="0"/>
    <xf numFmtId="0" fontId="3" fillId="2" borderId="1" pivotButton="0" quotePrefix="0" xfId="0"/>
    <xf numFmtId="164" fontId="3" fillId="2" borderId="1" applyAlignment="1" pivotButton="0" quotePrefix="0" xfId="0">
      <alignment horizontal="right" vertical="center" wrapText="1"/>
    </xf>
    <xf numFmtId="0" fontId="6" fillId="0" borderId="0" pivotButton="0" quotePrefix="0" xfId="0"/>
    <xf numFmtId="164" fontId="0" fillId="0" borderId="0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right" vertical="center" wrapText="1"/>
    </xf>
    <xf numFmtId="165" fontId="4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right" vertical="center" wrapText="1"/>
    </xf>
    <xf numFmtId="165" fontId="5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right" vertical="center" wrapText="1"/>
    </xf>
    <xf numFmtId="165" fontId="5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right" vertical="center" wrapText="1"/>
    </xf>
    <xf numFmtId="165" fontId="4" fillId="4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165" fontId="3" fillId="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7">
    <dxf>
      <font>
        <name val="Arial"/>
        <b val="1"/>
        <color rgb="00101114"/>
        <sz val="12"/>
      </font>
      <fill>
        <patternFill patternType="solid">
          <fgColor rgb="00FFD7D7"/>
        </patternFill>
      </fill>
    </dxf>
    <dxf>
      <font>
        <name val="Arial"/>
        <b val="1"/>
        <color rgb="00101114"/>
        <sz val="12"/>
      </font>
      <fill>
        <patternFill patternType="solid">
          <fgColor rgb="00FFF2CC"/>
        </patternFill>
      </fill>
    </dxf>
    <dxf>
      <font>
        <name val="Arial"/>
        <b val="1"/>
        <color rgb="00101114"/>
        <sz val="12"/>
      </font>
      <fill>
        <patternFill patternType="solid">
          <fgColor rgb="00E7DDBF"/>
        </patternFill>
      </fill>
    </dxf>
    <dxf>
      <font>
        <name val="Arial"/>
        <b val="1"/>
        <color rgb="00101114"/>
        <sz val="12"/>
      </font>
      <fill>
        <patternFill patternType="solid">
          <fgColor rgb="00FCE4D6"/>
        </patternFill>
      </fill>
    </dxf>
    <dxf>
      <font>
        <name val="Arial"/>
        <b val="1"/>
        <color rgb="00101114"/>
        <sz val="12"/>
      </font>
      <fill>
        <patternFill patternType="solid">
          <fgColor rgb="00EAE0F2"/>
        </patternFill>
      </fill>
    </dxf>
    <dxf>
      <font>
        <name val="Arial"/>
        <b val="1"/>
        <color rgb="00101114"/>
        <sz val="12"/>
      </font>
      <fill>
        <patternFill patternType="solid">
          <fgColor rgb="00C8C8C8"/>
        </patternFill>
      </fill>
    </dxf>
    <dxf>
      <font>
        <name val="Arial"/>
        <b val="1"/>
        <color rgb="00101114"/>
        <sz val="12"/>
      </font>
      <fill>
        <patternFill patternType="solid">
          <fgColor rgb="00D9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C2A878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G6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22" customWidth="1" min="2" max="2"/>
    <col width="18" customWidth="1" min="3" max="3"/>
    <col width="16" customWidth="1" min="4" max="4"/>
    <col width="16" customWidth="1" min="5" max="5"/>
    <col width="30" customWidth="1" min="6" max="6"/>
    <col width="16" customWidth="1" min="7" max="7"/>
  </cols>
  <sheetData>
    <row r="1" ht="40" customHeight="1"/>
    <row r="2" ht="28" customHeight="1">
      <c r="A2" s="1" t="inlineStr">
        <is>
          <t>COMMERCIAL EVALUATION SUMMARY  —  Northgate Retail Centre</t>
        </is>
      </c>
    </row>
    <row r="3" ht="18" customHeight="1">
      <c r="A3" s="2" t="inlineStr">
        <is>
          <t>Date: 12 Jul 2026  |  From: Daniel Cross, Apex PM  |  Project: Northgate Retail Centre  |  Ref: APEX-COM-NRC-TP-003</t>
        </is>
      </c>
    </row>
    <row r="5">
      <c r="A5" s="3" t="inlineStr">
        <is>
          <t>Project</t>
        </is>
      </c>
      <c r="B5" s="4" t="inlineStr">
        <is>
          <t>Northgate Retail Centre</t>
        </is>
      </c>
    </row>
    <row r="6">
      <c r="A6" s="3" t="inlineStr">
        <is>
          <t>Type of Work</t>
        </is>
      </c>
      <c r="B6" s="4" t="inlineStr">
        <is>
          <t>Facade &amp; Building Envelope Package</t>
        </is>
      </c>
    </row>
    <row r="7">
      <c r="A7" s="3" t="inlineStr">
        <is>
          <t>Facade Envelope Area</t>
        </is>
      </c>
      <c r="B7" s="4" t="inlineStr">
        <is>
          <t>5,800 m2</t>
        </is>
      </c>
    </row>
    <row r="8">
      <c r="A8" s="3" t="inlineStr">
        <is>
          <t>Procurement Type</t>
        </is>
      </c>
      <c r="B8" s="4" t="inlineStr">
        <is>
          <t>Subcontractor  |  3 bidders  |  Stage: 1st Submission</t>
        </is>
      </c>
    </row>
    <row r="9">
      <c r="A9" s="3" t="inlineStr">
        <is>
          <t>Currency</t>
        </is>
      </c>
      <c r="B9" s="4" t="inlineStr">
        <is>
          <t>USD</t>
        </is>
      </c>
    </row>
    <row r="11" ht="22" customHeight="1">
      <c r="A11" s="5" t="inlineStr">
        <is>
          <t>SUMMARY PRICE BREAKDOWN (1st Submission)</t>
        </is>
      </c>
    </row>
    <row r="12" ht="30" customHeight="1">
      <c r="A12" s="6" t="inlineStr">
        <is>
          <t>BOQ Section</t>
        </is>
      </c>
      <c r="B12" s="6" t="inlineStr">
        <is>
          <t>BuildRight Facades</t>
        </is>
      </c>
      <c r="C12" s="6" t="inlineStr">
        <is>
          <t>Vertex Envelope</t>
        </is>
      </c>
      <c r="D12" s="6" t="inlineStr">
        <is>
          <t>Clad-Tech Systems</t>
        </is>
      </c>
      <c r="E12" s="6" t="inlineStr"/>
      <c r="F12" s="6" t="inlineStr"/>
      <c r="G12" s="6" t="inlineStr"/>
    </row>
    <row r="13" ht="20" customHeight="1">
      <c r="A13" s="7" t="inlineStr">
        <is>
          <t>A  Preliminaries &amp; Site Establishment</t>
        </is>
      </c>
      <c r="B13" s="8">
        <f>'Detailed BOQ'!F10</f>
        <v/>
      </c>
      <c r="C13" s="8">
        <f>'Detailed BOQ'!H10</f>
        <v/>
      </c>
      <c r="D13" s="8">
        <f>'Detailed BOQ'!J10</f>
        <v/>
      </c>
      <c r="E13" s="9" t="n"/>
      <c r="F13" s="9" t="n"/>
      <c r="G13" s="9" t="n"/>
    </row>
    <row r="14" ht="20" customHeight="1">
      <c r="A14" s="10" t="inlineStr">
        <is>
          <t>B  Design, Engineering &amp; Testing</t>
        </is>
      </c>
      <c r="B14" s="11">
        <f>'Detailed BOQ'!F16</f>
        <v/>
      </c>
      <c r="C14" s="11">
        <f>'Detailed BOQ'!H16</f>
        <v/>
      </c>
      <c r="D14" s="11">
        <f>'Detailed BOQ'!J16</f>
        <v/>
      </c>
      <c r="E14" s="12" t="n"/>
      <c r="F14" s="12" t="n"/>
      <c r="G14" s="12" t="n"/>
    </row>
    <row r="15" ht="20" customHeight="1">
      <c r="A15" s="7" t="inlineStr">
        <is>
          <t>C  Unitised Curtain Wall</t>
        </is>
      </c>
      <c r="B15" s="8">
        <f>'Detailed BOQ'!F21</f>
        <v/>
      </c>
      <c r="C15" s="8">
        <f>'Detailed BOQ'!H21</f>
        <v/>
      </c>
      <c r="D15" s="8">
        <f>'Detailed BOQ'!J21</f>
        <v/>
      </c>
      <c r="E15" s="9" t="n"/>
      <c r="F15" s="9" t="n"/>
      <c r="G15" s="9" t="n"/>
    </row>
    <row r="16" ht="20" customHeight="1">
      <c r="A16" s="10" t="inlineStr">
        <is>
          <t>D  Stick Glazing &amp; Shopfronts</t>
        </is>
      </c>
      <c r="B16" s="11">
        <f>'Detailed BOQ'!F26</f>
        <v/>
      </c>
      <c r="C16" s="11">
        <f>'Detailed BOQ'!H26</f>
        <v/>
      </c>
      <c r="D16" s="11">
        <f>'Detailed BOQ'!J26</f>
        <v/>
      </c>
      <c r="E16" s="12" t="n"/>
      <c r="F16" s="12" t="n"/>
      <c r="G16" s="12" t="n"/>
    </row>
    <row r="17" ht="20" customHeight="1">
      <c r="A17" s="7" t="inlineStr">
        <is>
          <t>E  Rainscreen Cladding</t>
        </is>
      </c>
      <c r="B17" s="8">
        <f>'Detailed BOQ'!F31</f>
        <v/>
      </c>
      <c r="C17" s="8">
        <f>'Detailed BOQ'!H31</f>
        <v/>
      </c>
      <c r="D17" s="8">
        <f>'Detailed BOQ'!J31</f>
        <v/>
      </c>
      <c r="E17" s="9" t="n"/>
      <c r="F17" s="9" t="n"/>
      <c r="G17" s="9" t="n"/>
    </row>
    <row r="18" ht="20" customHeight="1">
      <c r="A18" s="10" t="inlineStr">
        <is>
          <t>F  Spandrel, Fire-rating &amp; Smoke Seals</t>
        </is>
      </c>
      <c r="B18" s="11">
        <f>'Detailed BOQ'!F36</f>
        <v/>
      </c>
      <c r="C18" s="11">
        <f>'Detailed BOQ'!H36</f>
        <v/>
      </c>
      <c r="D18" s="11">
        <f>'Detailed BOQ'!J36</f>
        <v/>
      </c>
      <c r="E18" s="12" t="n"/>
      <c r="F18" s="12" t="n"/>
      <c r="G18" s="12" t="n"/>
    </row>
    <row r="19" ht="20" customHeight="1">
      <c r="A19" s="7" t="inlineStr">
        <is>
          <t>G  Louvres, Canopies &amp; Specialist Items</t>
        </is>
      </c>
      <c r="B19" s="8">
        <f>'Detailed BOQ'!F41</f>
        <v/>
      </c>
      <c r="C19" s="8">
        <f>'Detailed BOQ'!H41</f>
        <v/>
      </c>
      <c r="D19" s="8">
        <f>'Detailed BOQ'!J41</f>
        <v/>
      </c>
      <c r="E19" s="9" t="n"/>
      <c r="F19" s="9" t="n"/>
      <c r="G19" s="9" t="n"/>
    </row>
    <row r="20" ht="20" customHeight="1">
      <c r="A20" s="10" t="inlineStr">
        <is>
          <t>H  Facade Access &amp; Maintenance Interface</t>
        </is>
      </c>
      <c r="B20" s="11">
        <f>'Detailed BOQ'!F46</f>
        <v/>
      </c>
      <c r="C20" s="11">
        <f>'Detailed BOQ'!H46</f>
        <v/>
      </c>
      <c r="D20" s="11">
        <f>'Detailed BOQ'!J46</f>
        <v/>
      </c>
      <c r="E20" s="12" t="n"/>
      <c r="F20" s="12" t="n"/>
      <c r="G20" s="12" t="n"/>
    </row>
    <row r="21">
      <c r="A21" s="13" t="inlineStr">
        <is>
          <t>TOTAL PRICE (as submitted)</t>
        </is>
      </c>
      <c r="B21" s="14">
        <f>'Detailed BOQ'!F47</f>
        <v/>
      </c>
      <c r="C21" s="14">
        <f>'Detailed BOQ'!H47</f>
        <v/>
      </c>
      <c r="D21" s="14">
        <f>'Detailed BOQ'!J47</f>
        <v/>
      </c>
      <c r="E21" s="13" t="n"/>
      <c r="F21" s="13" t="n"/>
      <c r="G21" s="13" t="n"/>
    </row>
    <row r="23" ht="22" customHeight="1">
      <c r="A23" s="5" t="inlineStr">
        <is>
          <t>LEVELLING ADJUSTMENTS (from Levelling Schedule)</t>
        </is>
      </c>
    </row>
    <row r="24">
      <c r="A24" s="15" t="inlineStr">
        <is>
          <t>Total scope adjustments</t>
        </is>
      </c>
      <c r="B24" s="16">
        <f>'Levelling Schedule'!F11</f>
        <v/>
      </c>
      <c r="C24" s="16">
        <f>'Levelling Schedule'!G11</f>
        <v/>
      </c>
      <c r="D24" s="16">
        <f>'Levelling Schedule'!H11</f>
        <v/>
      </c>
    </row>
    <row r="26" ht="22" customHeight="1">
      <c r="A26" s="5" t="inlineStr">
        <is>
          <t>NORMALISED COMPARISON (levelled, like-for-like)</t>
        </is>
      </c>
    </row>
    <row r="27" ht="30" customHeight="1">
      <c r="A27" s="6" t="inlineStr">
        <is>
          <t>Metric</t>
        </is>
      </c>
      <c r="B27" s="6" t="inlineStr">
        <is>
          <t>BuildRight Facades</t>
        </is>
      </c>
      <c r="C27" s="6" t="inlineStr">
        <is>
          <t>Vertex Envelope</t>
        </is>
      </c>
      <c r="D27" s="6" t="inlineStr">
        <is>
          <t>Clad-Tech Systems</t>
        </is>
      </c>
      <c r="E27" s="6" t="inlineStr"/>
      <c r="F27" s="6" t="inlineStr"/>
      <c r="G27" s="6" t="inlineStr"/>
    </row>
    <row r="28">
      <c r="A28" s="15" t="inlineStr">
        <is>
          <t>Normalised Total</t>
        </is>
      </c>
      <c r="B28" s="16">
        <f>B21+B24</f>
        <v/>
      </c>
      <c r="C28" s="16">
        <f>C21+C24</f>
        <v/>
      </c>
      <c r="D28" s="16">
        <f>D21+D24</f>
        <v/>
      </c>
    </row>
    <row r="29">
      <c r="A29" s="15" t="inlineStr">
        <is>
          <t>Rate per m2 (levelled)</t>
        </is>
      </c>
      <c r="B29" s="16">
        <f>B28/5800</f>
        <v/>
      </c>
      <c r="C29" s="16">
        <f>C28/5800</f>
        <v/>
      </c>
      <c r="D29" s="16">
        <f>D28/5800</f>
        <v/>
      </c>
    </row>
    <row r="30">
      <c r="A30" s="15" t="inlineStr">
        <is>
          <t>Price Ranking (levelled)</t>
        </is>
      </c>
      <c r="B30" s="17">
        <f>RANK(B28,$B$28:$D$28,1)</f>
        <v/>
      </c>
      <c r="C30" s="17">
        <f>RANK(C28,$B$28:$D$28,1)</f>
        <v/>
      </c>
      <c r="D30" s="17">
        <f>RANK(D28,$B$28:$D$28,1)</f>
        <v/>
      </c>
    </row>
    <row r="31">
      <c r="A31" s="15" t="inlineStr">
        <is>
          <t>Spread (highest vs lowest)</t>
        </is>
      </c>
      <c r="B31" s="16">
        <f>MAX(B28:D28)-MIN(B28:D28)</f>
        <v/>
      </c>
      <c r="D31" s="18">
        <f>(MAX(B28:D28)-MIN(B28:D28))/MIN(B28:D28)</f>
        <v/>
      </c>
    </row>
    <row r="33" ht="22" customHeight="1">
      <c r="A33" s="5" t="inlineStr">
        <is>
          <t>RECOMMENDATION</t>
        </is>
      </c>
    </row>
    <row r="34" ht="118" customHeight="1">
      <c r="A34" s="19" t="inlineStr">
        <is>
          <t>After levelling for BuildRight's scope exclusions (+ c.$491k), BuildRight Facades remains the lowest normalised bid at c.$4.80M — about $508k (10.6%) below Vertex Envelope and $952k (19.8%) below Clad-Tech. TWO SCENARIOS: (A) If BuildRight confirms the four excluded items at or near the levelled add-back, award to BuildRight subject to closing the life-safety scope gaps (fire-rating, PMU, BMU) in the subcontract. (B) If clarifications reveal further scope or BuildRight cannot firm up fire-rating/PMU/BMU pricing, award to Vertex Envelope — strongest technical, fully compliant, no scope gaps, at a defensible c.$5.31M. Clad-Tech Systems is not price-competitive but its 14-week programme advantage should be tabled at PTM #14 if the transfer-slab delay compresses the facade window.</t>
        </is>
      </c>
    </row>
    <row r="36" ht="22" customHeight="1">
      <c r="A36" s="5" t="inlineStr">
        <is>
          <t>COMMERCIAL RISK FLAGS</t>
        </is>
      </c>
    </row>
    <row r="37" ht="30" customHeight="1">
      <c r="A37" s="6" t="inlineStr">
        <is>
          <t>#</t>
        </is>
      </c>
      <c r="B37" s="6" t="inlineStr">
        <is>
          <t>Risk</t>
        </is>
      </c>
      <c r="C37" s="6" t="inlineStr">
        <is>
          <t>Category</t>
        </is>
      </c>
      <c r="D37" s="6" t="inlineStr">
        <is>
          <t>Impact</t>
        </is>
      </c>
      <c r="E37" s="6" t="inlineStr">
        <is>
          <t>Bidder</t>
        </is>
      </c>
      <c r="F37" s="6" t="inlineStr">
        <is>
          <t>Detail</t>
        </is>
      </c>
      <c r="G37" s="6" t="inlineStr"/>
    </row>
    <row r="38" ht="42" customHeight="1">
      <c r="A38" s="20" t="n">
        <v>1</v>
      </c>
      <c r="B38" s="21" t="inlineStr">
        <is>
          <t>Fire-rating &amp; smoke seals excluded</t>
        </is>
      </c>
      <c r="C38" s="22" t="inlineStr">
        <is>
          <t>Scope Gap</t>
        </is>
      </c>
      <c r="D38" s="23" t="inlineStr">
        <is>
          <t>HIGH</t>
        </is>
      </c>
      <c r="E38" s="22" t="inlineStr">
        <is>
          <t>BuildRight</t>
        </is>
      </c>
      <c r="F38" s="22" t="inlineStr">
        <is>
          <t>2hr spandrel + perimeter barrier not priced (c.$271k). Code / life-safety requirement.</t>
        </is>
      </c>
      <c r="G38" s="9" t="n"/>
    </row>
    <row r="39" ht="42" customHeight="1">
      <c r="A39" s="24" t="n">
        <v>2</v>
      </c>
      <c r="B39" s="25" t="inlineStr">
        <is>
          <t>PMU testing excluded</t>
        </is>
      </c>
      <c r="C39" s="26" t="inlineStr">
        <is>
          <t>Scope Gap</t>
        </is>
      </c>
      <c r="D39" s="27" t="inlineStr">
        <is>
          <t>MEDIUM</t>
        </is>
      </c>
      <c r="E39" s="26" t="inlineStr">
        <is>
          <t>BuildRight</t>
        </is>
      </c>
      <c r="F39" s="26" t="inlineStr">
        <is>
          <t>Air/water/structural/seismic test omitted ($95k). Mandatory for system warranty.</t>
        </is>
      </c>
      <c r="G39" s="12" t="n"/>
    </row>
    <row r="40" ht="42" customHeight="1">
      <c r="A40" s="20" t="n">
        <v>3</v>
      </c>
      <c r="B40" s="21" t="inlineStr">
        <is>
          <t>Facade access (BMU interface) excluded</t>
        </is>
      </c>
      <c r="C40" s="22" t="inlineStr">
        <is>
          <t>Scope Gap</t>
        </is>
      </c>
      <c r="D40" s="23" t="inlineStr">
        <is>
          <t>MEDIUM</t>
        </is>
      </c>
      <c r="E40" s="22" t="inlineStr">
        <is>
          <t>BuildRight</t>
        </is>
      </c>
      <c r="F40" s="22" t="inlineStr">
        <is>
          <t>Restraint anchors &amp; tracks not priced ($125k). Interface with main contractor.</t>
        </is>
      </c>
      <c r="G40" s="9" t="n"/>
    </row>
    <row r="41" ht="42" customHeight="1">
      <c r="A41" s="24" t="n">
        <v>4</v>
      </c>
      <c r="B41" s="25" t="inlineStr">
        <is>
          <t>Signage / feature-lighting under-priced</t>
        </is>
      </c>
      <c r="C41" s="26" t="inlineStr">
        <is>
          <t>Cost</t>
        </is>
      </c>
      <c r="D41" s="27" t="inlineStr">
        <is>
          <t>MEDIUM</t>
        </is>
      </c>
      <c r="E41" s="26" t="inlineStr">
        <is>
          <t>BuildRight</t>
        </is>
      </c>
      <c r="F41" s="26" t="inlineStr">
        <is>
          <t>$45k vs $68k–$82k (82% spread). Likely scope under-interpretation.</t>
        </is>
      </c>
      <c r="G41" s="12" t="n"/>
    </row>
    <row r="42" ht="42" customHeight="1">
      <c r="A42" s="20" t="n">
        <v>5</v>
      </c>
      <c r="B42" s="21" t="inlineStr">
        <is>
          <t>Elevated preliminaries</t>
        </is>
      </c>
      <c r="C42" s="22" t="inlineStr">
        <is>
          <t>Commercial</t>
        </is>
      </c>
      <c r="D42" s="23" t="inlineStr">
        <is>
          <t>LOW</t>
        </is>
      </c>
      <c r="E42" s="22" t="inlineStr">
        <is>
          <t>BuildRight</t>
        </is>
      </c>
      <c r="F42" s="22" t="inlineStr">
        <is>
          <t>Prelims c.12.9% of price vs 7–10% norm — mild front-loading; confirm access strategy.</t>
        </is>
      </c>
      <c r="G42" s="9" t="n"/>
    </row>
    <row r="43" ht="42" customHeight="1">
      <c r="A43" s="24" t="n">
        <v>6</v>
      </c>
      <c r="B43" s="25" t="inlineStr">
        <is>
          <t>Highest price, fastest programme</t>
        </is>
      </c>
      <c r="C43" s="26" t="inlineStr">
        <is>
          <t>Schedule</t>
        </is>
      </c>
      <c r="D43" s="27" t="inlineStr">
        <is>
          <t>LOW</t>
        </is>
      </c>
      <c r="E43" s="26" t="inlineStr">
        <is>
          <t>Clad-Tech</t>
        </is>
      </c>
      <c r="F43" s="26" t="inlineStr">
        <is>
          <t>14-week faster completion; c.$444k premium over Vertex. Assess time-value.</t>
        </is>
      </c>
      <c r="G43" s="12" t="n"/>
    </row>
    <row r="44" ht="42" customHeight="1">
      <c r="A44" s="20" t="n">
        <v>7</v>
      </c>
      <c r="B44" s="21" t="inlineStr">
        <is>
          <t>Strongest technical, mid price</t>
        </is>
      </c>
      <c r="C44" s="22" t="inlineStr">
        <is>
          <t>Commercial</t>
        </is>
      </c>
      <c r="D44" s="23" t="inlineStr">
        <is>
          <t>LOW</t>
        </is>
      </c>
      <c r="E44" s="22" t="inlineStr">
        <is>
          <t>Vertex</t>
        </is>
      </c>
      <c r="F44" s="22" t="inlineStr">
        <is>
          <t>No scope gaps; fully compliant. Lowest risk-adjusted option.</t>
        </is>
      </c>
      <c r="G44" s="9" t="n"/>
    </row>
    <row r="46" ht="22" customHeight="1">
      <c r="A46" s="5" t="inlineStr">
        <is>
          <t>NEXT ACTIONS</t>
        </is>
      </c>
    </row>
    <row r="47" ht="30" customHeight="1">
      <c r="A47" s="6" t="inlineStr">
        <is>
          <t>#</t>
        </is>
      </c>
      <c r="B47" s="6" t="inlineStr">
        <is>
          <t>Action</t>
        </is>
      </c>
      <c r="C47" s="6" t="inlineStr">
        <is>
          <t>Owner</t>
        </is>
      </c>
      <c r="D47" s="6" t="inlineStr">
        <is>
          <t>Date</t>
        </is>
      </c>
      <c r="E47" s="6" t="inlineStr">
        <is>
          <t>Priority</t>
        </is>
      </c>
      <c r="F47" s="6" t="inlineStr">
        <is>
          <t>Status</t>
        </is>
      </c>
      <c r="G47" s="6" t="inlineStr"/>
    </row>
    <row r="48" ht="38" customHeight="1">
      <c r="A48" s="20" t="n">
        <v>1</v>
      </c>
      <c r="B48" s="7" t="inlineStr">
        <is>
          <t>Issue scope-gap clarification (fire-rating, PMU, BMU) to BuildRight</t>
        </is>
      </c>
      <c r="C48" s="9" t="n"/>
      <c r="D48" s="23" t="inlineStr">
        <is>
          <t>Daniel Cross</t>
        </is>
      </c>
      <c r="E48" s="23" t="inlineStr">
        <is>
          <t>16 Jul 2026</t>
        </is>
      </c>
      <c r="F48" s="23" t="inlineStr">
        <is>
          <t>High</t>
        </is>
      </c>
      <c r="G48" s="23" t="inlineStr">
        <is>
          <t>Open</t>
        </is>
      </c>
    </row>
    <row r="49" ht="38" customHeight="1">
      <c r="A49" s="24" t="n">
        <v>2</v>
      </c>
      <c r="B49" s="10" t="inlineStr">
        <is>
          <t>Request BuildRight rate build-up for signage / lighting scope</t>
        </is>
      </c>
      <c r="C49" s="12" t="n"/>
      <c r="D49" s="27" t="inlineStr">
        <is>
          <t>James Okafor</t>
        </is>
      </c>
      <c r="E49" s="27" t="inlineStr">
        <is>
          <t>16 Jul 2026</t>
        </is>
      </c>
      <c r="F49" s="27" t="inlineStr">
        <is>
          <t>Medium</t>
        </is>
      </c>
      <c r="G49" s="27" t="inlineStr">
        <is>
          <t>Open</t>
        </is>
      </c>
    </row>
    <row r="50" ht="38" customHeight="1">
      <c r="A50" s="20" t="n">
        <v>3</v>
      </c>
      <c r="B50" s="7" t="inlineStr">
        <is>
          <t>Confirm fire-rating &amp; PMU as mandatory with Studio Arc / FormWorks</t>
        </is>
      </c>
      <c r="C50" s="9" t="n"/>
      <c r="D50" s="23" t="inlineStr">
        <is>
          <t>Maria Santos</t>
        </is>
      </c>
      <c r="E50" s="23" t="inlineStr">
        <is>
          <t>15 Jul 2026</t>
        </is>
      </c>
      <c r="F50" s="23" t="inlineStr">
        <is>
          <t>High</t>
        </is>
      </c>
      <c r="G50" s="23" t="inlineStr">
        <is>
          <t>Open</t>
        </is>
      </c>
    </row>
    <row r="51" ht="38" customHeight="1">
      <c r="A51" s="24" t="n">
        <v>4</v>
      </c>
      <c r="B51" s="10" t="inlineStr">
        <is>
          <t>Verify BuildRight prelims / access strategy (front-loading)</t>
        </is>
      </c>
      <c r="C51" s="12" t="n"/>
      <c r="D51" s="27" t="inlineStr">
        <is>
          <t>Cost Bureau</t>
        </is>
      </c>
      <c r="E51" s="27" t="inlineStr">
        <is>
          <t>17 Jul 2026</t>
        </is>
      </c>
      <c r="F51" s="27" t="inlineStr">
        <is>
          <t>Medium</t>
        </is>
      </c>
      <c r="G51" s="27" t="inlineStr">
        <is>
          <t>Open</t>
        </is>
      </c>
    </row>
    <row r="52" ht="38" customHeight="1">
      <c r="A52" s="20" t="n">
        <v>5</v>
      </c>
      <c r="B52" s="7" t="inlineStr">
        <is>
          <t>Assess programme value of Clad-Tech acceleration vs cost premium</t>
        </is>
      </c>
      <c r="C52" s="9" t="n"/>
      <c r="D52" s="23" t="inlineStr">
        <is>
          <t>Daniel Cross</t>
        </is>
      </c>
      <c r="E52" s="23" t="inlineStr">
        <is>
          <t>18 Jul 2026</t>
        </is>
      </c>
      <c r="F52" s="23" t="inlineStr">
        <is>
          <t>Medium</t>
        </is>
      </c>
      <c r="G52" s="23" t="inlineStr">
        <is>
          <t>Open</t>
        </is>
      </c>
    </row>
    <row r="53" ht="38" customHeight="1">
      <c r="A53" s="24" t="n">
        <v>6</v>
      </c>
      <c r="B53" s="10" t="inlineStr">
        <is>
          <t>Finalise levelling once clarifications returned</t>
        </is>
      </c>
      <c r="C53" s="12" t="n"/>
      <c r="D53" s="27" t="inlineStr">
        <is>
          <t>Cost Bureau</t>
        </is>
      </c>
      <c r="E53" s="27" t="inlineStr">
        <is>
          <t>20 Jul 2026</t>
        </is>
      </c>
      <c r="F53" s="27" t="inlineStr">
        <is>
          <t>High</t>
        </is>
      </c>
      <c r="G53" s="27" t="inlineStr">
        <is>
          <t>Open</t>
        </is>
      </c>
    </row>
    <row r="54" ht="38" customHeight="1">
      <c r="A54" s="20" t="n">
        <v>7</v>
      </c>
      <c r="B54" s="7" t="inlineStr">
        <is>
          <t>Present combined TP-002 + TP-003 recommendation at PTM #14</t>
        </is>
      </c>
      <c r="C54" s="9" t="n"/>
      <c r="D54" s="23" t="inlineStr">
        <is>
          <t>Daniel Cross</t>
        </is>
      </c>
      <c r="E54" s="23" t="inlineStr">
        <is>
          <t>18 Jul 2026</t>
        </is>
      </c>
      <c r="F54" s="23" t="inlineStr">
        <is>
          <t>High</t>
        </is>
      </c>
      <c r="G54" s="23" t="inlineStr">
        <is>
          <t>In Progress</t>
        </is>
      </c>
    </row>
    <row r="56" ht="20" customHeight="1">
      <c r="A56" s="5" t="inlineStr">
        <is>
          <t>STATUS LEGEND</t>
        </is>
      </c>
    </row>
    <row r="57">
      <c r="A57" s="28" t="inlineStr">
        <is>
          <t>Open</t>
        </is>
      </c>
      <c r="B57" s="4" t="inlineStr">
        <is>
          <t>Not yet started</t>
        </is>
      </c>
    </row>
    <row r="58">
      <c r="A58" s="29" t="inlineStr">
        <is>
          <t>In Progress</t>
        </is>
      </c>
      <c r="B58" s="4" t="inlineStr">
        <is>
          <t>Work underway</t>
        </is>
      </c>
    </row>
    <row r="59">
      <c r="A59" s="30" t="inlineStr">
        <is>
          <t>Awaiting</t>
        </is>
      </c>
      <c r="B59" s="4" t="inlineStr">
        <is>
          <t>Waiting on another party</t>
        </is>
      </c>
    </row>
    <row r="60">
      <c r="A60" s="31" t="inlineStr">
        <is>
          <t>Complete</t>
        </is>
      </c>
      <c r="B60" s="4" t="inlineStr">
        <is>
          <t>Done and accepted</t>
        </is>
      </c>
    </row>
    <row r="61">
      <c r="A61" s="32" t="inlineStr">
        <is>
          <t>Closed</t>
        </is>
      </c>
      <c r="B61" s="4" t="inlineStr">
        <is>
          <t>No further action</t>
        </is>
      </c>
    </row>
  </sheetData>
  <mergeCells count="35">
    <mergeCell ref="B54:C54"/>
    <mergeCell ref="B60:G60"/>
    <mergeCell ref="B8:D8"/>
    <mergeCell ref="B61:G61"/>
    <mergeCell ref="B57:G57"/>
    <mergeCell ref="B31:C31"/>
    <mergeCell ref="F40:G40"/>
    <mergeCell ref="B52:C52"/>
    <mergeCell ref="B48:C48"/>
    <mergeCell ref="A34:G34"/>
    <mergeCell ref="B9:D9"/>
    <mergeCell ref="F42:G42"/>
    <mergeCell ref="F41:G41"/>
    <mergeCell ref="A11:G11"/>
    <mergeCell ref="B6:D6"/>
    <mergeCell ref="B53:C53"/>
    <mergeCell ref="A36:G36"/>
    <mergeCell ref="B5:D5"/>
    <mergeCell ref="F38:G38"/>
    <mergeCell ref="B7:D7"/>
    <mergeCell ref="B49:C49"/>
    <mergeCell ref="A46:G46"/>
    <mergeCell ref="F43:G43"/>
    <mergeCell ref="F39:G39"/>
    <mergeCell ref="A56:G56"/>
    <mergeCell ref="B59:G59"/>
    <mergeCell ref="A3:G3"/>
    <mergeCell ref="B51:C51"/>
    <mergeCell ref="A26:G26"/>
    <mergeCell ref="A2:G2"/>
    <mergeCell ref="B50:C50"/>
    <mergeCell ref="B58:G58"/>
    <mergeCell ref="A33:G33"/>
    <mergeCell ref="F44:G44"/>
    <mergeCell ref="A23:G23"/>
  </mergeCells>
  <conditionalFormatting sqref="D38:D44">
    <cfRule type="cellIs" priority="1" operator="equal" dxfId="0">
      <formula>"HIGH"</formula>
    </cfRule>
    <cfRule type="cellIs" priority="2" operator="equal" dxfId="1">
      <formula>"MEDIUM"</formula>
    </cfRule>
    <cfRule type="cellIs" priority="3" operator="equal" dxfId="2">
      <formula>"LOW"</formula>
    </cfRule>
  </conditionalFormatting>
  <conditionalFormatting sqref="F48:F84">
    <cfRule type="cellIs" priority="4" operator="equal" dxfId="0">
      <formula>"High"</formula>
    </cfRule>
    <cfRule type="cellIs" priority="5" operator="equal" dxfId="1">
      <formula>"Medium"</formula>
    </cfRule>
    <cfRule type="cellIs" priority="6" operator="equal" dxfId="2">
      <formula>"Low"</formula>
    </cfRule>
  </conditionalFormatting>
  <conditionalFormatting sqref="G48:G84">
    <cfRule type="cellIs" priority="7" operator="equal" dxfId="3">
      <formula>"Open"</formula>
    </cfRule>
    <cfRule type="cellIs" priority="8" operator="equal" dxfId="1">
      <formula>"In Progress"</formula>
    </cfRule>
    <cfRule type="cellIs" priority="9" operator="equal" dxfId="4">
      <formula>"Awaiting"</formula>
    </cfRule>
    <cfRule type="cellIs" priority="10" operator="equal" dxfId="2">
      <formula>"Complete"</formula>
    </cfRule>
    <cfRule type="cellIs" priority="11" operator="equal" dxfId="5">
      <formula>"Closed"</formula>
    </cfRule>
  </conditionalFormatting>
  <dataValidations count="2">
    <dataValidation sqref="F48:F84" showDropDown="0" showInputMessage="0" showErrorMessage="0" allowBlank="1" type="list">
      <formula1>"High,Medium,Low"</formula1>
    </dataValidation>
    <dataValidation sqref="G48:G84" showDropDown="0" showInputMessage="0" showErrorMessage="0" allowBlank="1" type="list">
      <formula1>"Open,In Progress,Awaiting,Complete,Closed"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M4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9" customWidth="1" min="1" max="1"/>
    <col width="44" customWidth="1" min="2" max="2"/>
    <col width="8" customWidth="1" min="3" max="3"/>
    <col width="8" customWidth="1" min="4" max="4"/>
    <col width="15" customWidth="1" min="5" max="5"/>
    <col width="16" customWidth="1" min="6" max="6"/>
    <col width="15" customWidth="1" min="7" max="7"/>
    <col width="16" customWidth="1" min="8" max="8"/>
    <col width="15" customWidth="1" min="9" max="9"/>
    <col width="16" customWidth="1" min="10" max="10"/>
    <col width="16" customWidth="1" min="11" max="11"/>
    <col width="11" customWidth="1" min="12" max="12"/>
    <col width="16" customWidth="1" min="13" max="13"/>
  </cols>
  <sheetData>
    <row r="1" ht="40" customHeight="1"/>
    <row r="2" ht="28" customHeight="1">
      <c r="A2" s="1" t="inlineStr">
        <is>
          <t>COMMERCIAL EVALUATION — DETAILED BOQ  —  Northgate Retail Centre</t>
        </is>
      </c>
    </row>
    <row r="3" ht="18" customHeight="1">
      <c r="A3" s="2" t="inlineStr">
        <is>
          <t>Facade &amp; Building Envelope Package  |  1st Submission  |  Currency: USD  |  Ref: APEX-COM-NRC-TP-003</t>
        </is>
      </c>
    </row>
    <row r="4" ht="30" customHeight="1">
      <c r="A4" s="6" t="inlineStr">
        <is>
          <t>Item</t>
        </is>
      </c>
      <c r="B4" s="6" t="inlineStr">
        <is>
          <t>Description</t>
        </is>
      </c>
      <c r="C4" s="6" t="inlineStr">
        <is>
          <t>Qty</t>
        </is>
      </c>
      <c r="D4" s="6" t="inlineStr">
        <is>
          <t>Unit</t>
        </is>
      </c>
      <c r="E4" s="6" t="inlineStr">
        <is>
          <t>BuildRight Rate</t>
        </is>
      </c>
      <c r="F4" s="6" t="inlineStr">
        <is>
          <t>BuildRight Total</t>
        </is>
      </c>
      <c r="G4" s="6" t="inlineStr">
        <is>
          <t>Vertex Rate</t>
        </is>
      </c>
      <c r="H4" s="6" t="inlineStr">
        <is>
          <t>Vertex Total</t>
        </is>
      </c>
      <c r="I4" s="6" t="inlineStr">
        <is>
          <t>Clad-Tech Rate</t>
        </is>
      </c>
      <c r="J4" s="6" t="inlineStr">
        <is>
          <t>Clad-Tech Total</t>
        </is>
      </c>
      <c r="K4" s="6" t="inlineStr">
        <is>
          <t>Lowest Total</t>
        </is>
      </c>
      <c r="L4" s="6" t="inlineStr">
        <is>
          <t>Spread %</t>
        </is>
      </c>
      <c r="M4" s="6" t="inlineStr">
        <is>
          <t>Flag</t>
        </is>
      </c>
    </row>
    <row r="5" ht="20" customHeight="1">
      <c r="A5" s="33" t="inlineStr">
        <is>
          <t>Section A</t>
        </is>
      </c>
      <c r="B5" s="34" t="inlineStr">
        <is>
          <t>Preliminaries &amp; Site Establishment</t>
        </is>
      </c>
      <c r="C5" s="33" t="n"/>
      <c r="D5" s="33" t="n"/>
      <c r="E5" s="35" t="n"/>
      <c r="F5" s="35" t="n"/>
      <c r="G5" s="35" t="n"/>
      <c r="H5" s="35" t="n"/>
      <c r="I5" s="35" t="n"/>
      <c r="J5" s="35" t="n"/>
      <c r="K5" s="35" t="n"/>
      <c r="L5" s="36" t="n"/>
      <c r="M5" s="33" t="n"/>
    </row>
    <row r="6">
      <c r="A6" s="20" t="inlineStr">
        <is>
          <t>A1</t>
        </is>
      </c>
      <c r="B6" s="21" t="inlineStr">
        <is>
          <t>Site establishment, offices &amp; welfare facilities</t>
        </is>
      </c>
      <c r="C6" s="37" t="n">
        <v>1</v>
      </c>
      <c r="D6" s="37" t="inlineStr">
        <is>
          <t>Sum</t>
        </is>
      </c>
      <c r="E6" s="38" t="n">
        <v>165000</v>
      </c>
      <c r="F6" s="38">
        <f>C6*E6</f>
        <v/>
      </c>
      <c r="G6" s="38" t="n">
        <v>185000</v>
      </c>
      <c r="H6" s="38">
        <f>C6*G6</f>
        <v/>
      </c>
      <c r="I6" s="38" t="n">
        <v>205000</v>
      </c>
      <c r="J6" s="38">
        <f>C6*I6</f>
        <v/>
      </c>
      <c r="K6" s="38">
        <f>MIN(F6,H6,J6)</f>
        <v/>
      </c>
      <c r="L6" s="39">
        <f>IF(MIN(F6,H6,J6)=0,"—",(MAX(F6,H6,J6)-MIN(F6,H6,J6))/MIN(F6,H6,J6))</f>
        <v/>
      </c>
      <c r="M6" s="20">
        <f>IF(MIN(F6,H6,J6)=0,"EXCLUSION",IF(L6&gt;0.3,"HIGH VARIANCE",IF(L6&gt;0.15,"CHECK","")))</f>
        <v/>
      </c>
    </row>
    <row r="7">
      <c r="A7" s="24" t="inlineStr">
        <is>
          <t>A2</t>
        </is>
      </c>
      <c r="B7" s="25" t="inlineStr">
        <is>
          <t>Facade access — mast climbers, hoists &amp; MEWPs</t>
        </is>
      </c>
      <c r="C7" s="40" t="n">
        <v>1</v>
      </c>
      <c r="D7" s="40" t="inlineStr">
        <is>
          <t>Sum</t>
        </is>
      </c>
      <c r="E7" s="41" t="n">
        <v>120000</v>
      </c>
      <c r="F7" s="41">
        <f>C7*E7</f>
        <v/>
      </c>
      <c r="G7" s="41" t="n">
        <v>135000</v>
      </c>
      <c r="H7" s="41">
        <f>C7*G7</f>
        <v/>
      </c>
      <c r="I7" s="41" t="n">
        <v>150000</v>
      </c>
      <c r="J7" s="41">
        <f>C7*I7</f>
        <v/>
      </c>
      <c r="K7" s="41">
        <f>MIN(F7,H7,J7)</f>
        <v/>
      </c>
      <c r="L7" s="42">
        <f>IF(MIN(F7,H7,J7)=0,"—",(MAX(F7,H7,J7)-MIN(F7,H7,J7))/MIN(F7,H7,J7))</f>
        <v/>
      </c>
      <c r="M7" s="24">
        <f>IF(MIN(F7,H7,J7)=0,"EXCLUSION",IF(L7&gt;0.3,"HIGH VARIANCE",IF(L7&gt;0.15,"CHECK","")))</f>
        <v/>
      </c>
    </row>
    <row r="8">
      <c r="A8" s="20" t="inlineStr">
        <is>
          <t>A3</t>
        </is>
      </c>
      <c r="B8" s="21" t="inlineStr">
        <is>
          <t>Site management &amp; specialist supervision</t>
        </is>
      </c>
      <c r="C8" s="37" t="n">
        <v>16</v>
      </c>
      <c r="D8" s="37" t="inlineStr">
        <is>
          <t>month</t>
        </is>
      </c>
      <c r="E8" s="38" t="n">
        <v>11500</v>
      </c>
      <c r="F8" s="38">
        <f>C8*E8</f>
        <v/>
      </c>
      <c r="G8" s="38" t="n">
        <v>12800</v>
      </c>
      <c r="H8" s="38">
        <f>C8*G8</f>
        <v/>
      </c>
      <c r="I8" s="38" t="n">
        <v>14000</v>
      </c>
      <c r="J8" s="38">
        <f>C8*I8</f>
        <v/>
      </c>
      <c r="K8" s="38">
        <f>MIN(F8,H8,J8)</f>
        <v/>
      </c>
      <c r="L8" s="39">
        <f>IF(MIN(F8,H8,J8)=0,"—",(MAX(F8,H8,J8)-MIN(F8,H8,J8))/MIN(F8,H8,J8))</f>
        <v/>
      </c>
      <c r="M8" s="20">
        <f>IF(MIN(F8,H8,J8)=0,"EXCLUSION",IF(L8&gt;0.3,"HIGH VARIANCE",IF(L8&gt;0.15,"CHECK","")))</f>
        <v/>
      </c>
    </row>
    <row r="9">
      <c r="A9" s="24" t="inlineStr">
        <is>
          <t>A4</t>
        </is>
      </c>
      <c r="B9" s="25" t="inlineStr">
        <is>
          <t>Temporary protection, propping &amp; logistics</t>
        </is>
      </c>
      <c r="C9" s="40" t="n">
        <v>1</v>
      </c>
      <c r="D9" s="40" t="inlineStr">
        <is>
          <t>Sum</t>
        </is>
      </c>
      <c r="E9" s="41" t="n">
        <v>85000</v>
      </c>
      <c r="F9" s="41">
        <f>C9*E9</f>
        <v/>
      </c>
      <c r="G9" s="41" t="n">
        <v>95000</v>
      </c>
      <c r="H9" s="41">
        <f>C9*G9</f>
        <v/>
      </c>
      <c r="I9" s="41" t="n">
        <v>105000</v>
      </c>
      <c r="J9" s="41">
        <f>C9*I9</f>
        <v/>
      </c>
      <c r="K9" s="41">
        <f>MIN(F9,H9,J9)</f>
        <v/>
      </c>
      <c r="L9" s="42">
        <f>IF(MIN(F9,H9,J9)=0,"—",(MAX(F9,H9,J9)-MIN(F9,H9,J9))/MIN(F9,H9,J9))</f>
        <v/>
      </c>
      <c r="M9" s="24">
        <f>IF(MIN(F9,H9,J9)=0,"EXCLUSION",IF(L9&gt;0.3,"HIGH VARIANCE",IF(L9&gt;0.15,"CHECK","")))</f>
        <v/>
      </c>
    </row>
    <row r="10" ht="20" customHeight="1">
      <c r="A10" s="24" t="n"/>
      <c r="B10" s="43" t="inlineStr">
        <is>
          <t>Section A subtotal</t>
        </is>
      </c>
      <c r="C10" s="24" t="n"/>
      <c r="D10" s="24" t="n"/>
      <c r="E10" s="44" t="n"/>
      <c r="F10" s="44">
        <f>SUM(F6:F9)</f>
        <v/>
      </c>
      <c r="G10" s="44" t="n"/>
      <c r="H10" s="44">
        <f>SUM(H6:H9)</f>
        <v/>
      </c>
      <c r="I10" s="44" t="n"/>
      <c r="J10" s="44">
        <f>SUM(J6:J9)</f>
        <v/>
      </c>
      <c r="K10" s="44" t="n"/>
      <c r="L10" s="45" t="n"/>
      <c r="M10" s="24" t="n"/>
    </row>
    <row r="11" ht="20" customHeight="1">
      <c r="A11" s="33" t="inlineStr">
        <is>
          <t>Section B</t>
        </is>
      </c>
      <c r="B11" s="34" t="inlineStr">
        <is>
          <t>Design, Engineering &amp; Testing</t>
        </is>
      </c>
      <c r="C11" s="33" t="n"/>
      <c r="D11" s="33" t="n"/>
      <c r="E11" s="35" t="n"/>
      <c r="F11" s="35" t="n"/>
      <c r="G11" s="35" t="n"/>
      <c r="H11" s="35" t="n"/>
      <c r="I11" s="35" t="n"/>
      <c r="J11" s="35" t="n"/>
      <c r="K11" s="35" t="n"/>
      <c r="L11" s="36" t="n"/>
      <c r="M11" s="33" t="n"/>
    </row>
    <row r="12">
      <c r="A12" s="20" t="inlineStr">
        <is>
          <t>B1</t>
        </is>
      </c>
      <c r="B12" s="21" t="inlineStr">
        <is>
          <t>Shop drawings, BIM coordination &amp; samples</t>
        </is>
      </c>
      <c r="C12" s="37" t="n">
        <v>1</v>
      </c>
      <c r="D12" s="37" t="inlineStr">
        <is>
          <t>Sum</t>
        </is>
      </c>
      <c r="E12" s="38" t="n">
        <v>165000</v>
      </c>
      <c r="F12" s="38">
        <f>C12*E12</f>
        <v/>
      </c>
      <c r="G12" s="38" t="n">
        <v>195000</v>
      </c>
      <c r="H12" s="38">
        <f>C12*G12</f>
        <v/>
      </c>
      <c r="I12" s="38" t="n">
        <v>210000</v>
      </c>
      <c r="J12" s="38">
        <f>C12*I12</f>
        <v/>
      </c>
      <c r="K12" s="38">
        <f>MIN(F12,H12,J12)</f>
        <v/>
      </c>
      <c r="L12" s="39">
        <f>IF(MIN(F12,H12,J12)=0,"—",(MAX(F12,H12,J12)-MIN(F12,H12,J12))/MIN(F12,H12,J12))</f>
        <v/>
      </c>
      <c r="M12" s="20">
        <f>IF(MIN(F12,H12,J12)=0,"EXCLUSION",IF(L12&gt;0.3,"HIGH VARIANCE",IF(L12&gt;0.15,"CHECK","")))</f>
        <v/>
      </c>
    </row>
    <row r="13">
      <c r="A13" s="24" t="inlineStr">
        <is>
          <t>B2</t>
        </is>
      </c>
      <c r="B13" s="25" t="inlineStr">
        <is>
          <t>Structural / thermal calculations &amp; PE certification</t>
        </is>
      </c>
      <c r="C13" s="40" t="n">
        <v>1</v>
      </c>
      <c r="D13" s="40" t="inlineStr">
        <is>
          <t>Sum</t>
        </is>
      </c>
      <c r="E13" s="41" t="n">
        <v>85000</v>
      </c>
      <c r="F13" s="41">
        <f>C13*E13</f>
        <v/>
      </c>
      <c r="G13" s="41" t="n">
        <v>105000</v>
      </c>
      <c r="H13" s="41">
        <f>C13*G13</f>
        <v/>
      </c>
      <c r="I13" s="41" t="n">
        <v>115000</v>
      </c>
      <c r="J13" s="41">
        <f>C13*I13</f>
        <v/>
      </c>
      <c r="K13" s="41">
        <f>MIN(F13,H13,J13)</f>
        <v/>
      </c>
      <c r="L13" s="42">
        <f>IF(MIN(F13,H13,J13)=0,"—",(MAX(F13,H13,J13)-MIN(F13,H13,J13))/MIN(F13,H13,J13))</f>
        <v/>
      </c>
      <c r="M13" s="24">
        <f>IF(MIN(F13,H13,J13)=0,"EXCLUSION",IF(L13&gt;0.3,"HIGH VARIANCE",IF(L13&gt;0.15,"CHECK","")))</f>
        <v/>
      </c>
    </row>
    <row r="14">
      <c r="A14" s="20" t="inlineStr">
        <is>
          <t>B3</t>
        </is>
      </c>
      <c r="B14" s="21" t="inlineStr">
        <is>
          <t>Performance mock-up (PMU) fabrication</t>
        </is>
      </c>
      <c r="C14" s="37" t="n">
        <v>1</v>
      </c>
      <c r="D14" s="37" t="inlineStr">
        <is>
          <t>no</t>
        </is>
      </c>
      <c r="E14" s="38" t="n">
        <v>120000</v>
      </c>
      <c r="F14" s="38">
        <f>C14*E14</f>
        <v/>
      </c>
      <c r="G14" s="38" t="n">
        <v>145000</v>
      </c>
      <c r="H14" s="38">
        <f>C14*G14</f>
        <v/>
      </c>
      <c r="I14" s="38" t="n">
        <v>160000</v>
      </c>
      <c r="J14" s="38">
        <f>C14*I14</f>
        <v/>
      </c>
      <c r="K14" s="38">
        <f>MIN(F14,H14,J14)</f>
        <v/>
      </c>
      <c r="L14" s="39">
        <f>IF(MIN(F14,H14,J14)=0,"—",(MAX(F14,H14,J14)-MIN(F14,H14,J14))/MIN(F14,H14,J14))</f>
        <v/>
      </c>
      <c r="M14" s="20">
        <f>IF(MIN(F14,H14,J14)=0,"EXCLUSION",IF(L14&gt;0.3,"HIGH VARIANCE",IF(L14&gt;0.15,"CHECK","")))</f>
        <v/>
      </c>
    </row>
    <row r="15">
      <c r="A15" s="24" t="inlineStr">
        <is>
          <t>B4</t>
        </is>
      </c>
      <c r="B15" s="25" t="inlineStr">
        <is>
          <t>PMU testing — air / water / structural / seismic</t>
        </is>
      </c>
      <c r="C15" s="40" t="n">
        <v>1</v>
      </c>
      <c r="D15" s="40" t="inlineStr">
        <is>
          <t>no</t>
        </is>
      </c>
      <c r="E15" s="41" t="n">
        <v>0</v>
      </c>
      <c r="F15" s="41">
        <f>C15*E15</f>
        <v/>
      </c>
      <c r="G15" s="41" t="n">
        <v>95000</v>
      </c>
      <c r="H15" s="41">
        <f>C15*G15</f>
        <v/>
      </c>
      <c r="I15" s="41" t="n">
        <v>105000</v>
      </c>
      <c r="J15" s="41">
        <f>C15*I15</f>
        <v/>
      </c>
      <c r="K15" s="41">
        <f>MIN(F15,H15,J15)</f>
        <v/>
      </c>
      <c r="L15" s="42">
        <f>IF(MIN(F15,H15,J15)=0,"—",(MAX(F15,H15,J15)-MIN(F15,H15,J15))/MIN(F15,H15,J15))</f>
        <v/>
      </c>
      <c r="M15" s="24">
        <f>IF(MIN(F15,H15,J15)=0,"EXCLUSION",IF(L15&gt;0.3,"HIGH VARIANCE",IF(L15&gt;0.15,"CHECK","")))</f>
        <v/>
      </c>
    </row>
    <row r="16" ht="20" customHeight="1">
      <c r="A16" s="24" t="n"/>
      <c r="B16" s="43" t="inlineStr">
        <is>
          <t>Section B subtotal</t>
        </is>
      </c>
      <c r="C16" s="24" t="n"/>
      <c r="D16" s="24" t="n"/>
      <c r="E16" s="44" t="n"/>
      <c r="F16" s="44">
        <f>SUM(F12:F15)</f>
        <v/>
      </c>
      <c r="G16" s="44" t="n"/>
      <c r="H16" s="44">
        <f>SUM(H12:H15)</f>
        <v/>
      </c>
      <c r="I16" s="44" t="n"/>
      <c r="J16" s="44">
        <f>SUM(J12:J15)</f>
        <v/>
      </c>
      <c r="K16" s="44" t="n"/>
      <c r="L16" s="45" t="n"/>
      <c r="M16" s="24" t="n"/>
    </row>
    <row r="17" ht="20" customHeight="1">
      <c r="A17" s="33" t="inlineStr">
        <is>
          <t>Section C</t>
        </is>
      </c>
      <c r="B17" s="34" t="inlineStr">
        <is>
          <t>Unitised Curtain Wall</t>
        </is>
      </c>
      <c r="C17" s="33" t="n"/>
      <c r="D17" s="33" t="n"/>
      <c r="E17" s="35" t="n"/>
      <c r="F17" s="35" t="n"/>
      <c r="G17" s="35" t="n"/>
      <c r="H17" s="35" t="n"/>
      <c r="I17" s="35" t="n"/>
      <c r="J17" s="35" t="n"/>
      <c r="K17" s="35" t="n"/>
      <c r="L17" s="36" t="n"/>
      <c r="M17" s="33" t="n"/>
    </row>
    <row r="18">
      <c r="A18" s="20" t="inlineStr">
        <is>
          <t>C1</t>
        </is>
      </c>
      <c r="B18" s="21" t="inlineStr">
        <is>
          <t>Unitised curtain wall to primary retail frontage</t>
        </is>
      </c>
      <c r="C18" s="37" t="n">
        <v>1950</v>
      </c>
      <c r="D18" s="37" t="inlineStr">
        <is>
          <t>m2</t>
        </is>
      </c>
      <c r="E18" s="38" t="n">
        <v>585</v>
      </c>
      <c r="F18" s="38">
        <f>C18*E18</f>
        <v/>
      </c>
      <c r="G18" s="38" t="n">
        <v>640</v>
      </c>
      <c r="H18" s="38">
        <f>C18*G18</f>
        <v/>
      </c>
      <c r="I18" s="38" t="n">
        <v>660</v>
      </c>
      <c r="J18" s="38">
        <f>C18*I18</f>
        <v/>
      </c>
      <c r="K18" s="38">
        <f>MIN(F18,H18,J18)</f>
        <v/>
      </c>
      <c r="L18" s="39">
        <f>IF(MIN(F18,H18,J18)=0,"—",(MAX(F18,H18,J18)-MIN(F18,H18,J18))/MIN(F18,H18,J18))</f>
        <v/>
      </c>
      <c r="M18" s="20">
        <f>IF(MIN(F18,H18,J18)=0,"EXCLUSION",IF(L18&gt;0.3,"HIGH VARIANCE",IF(L18&gt;0.15,"CHECK","")))</f>
        <v/>
      </c>
    </row>
    <row r="19">
      <c r="A19" s="24" t="inlineStr">
        <is>
          <t>C2</t>
        </is>
      </c>
      <c r="B19" s="25" t="inlineStr">
        <is>
          <t>Feature corner &amp; fin units</t>
        </is>
      </c>
      <c r="C19" s="40" t="n">
        <v>260</v>
      </c>
      <c r="D19" s="40" t="inlineStr">
        <is>
          <t>m2</t>
        </is>
      </c>
      <c r="E19" s="41" t="n">
        <v>720</v>
      </c>
      <c r="F19" s="41">
        <f>C19*E19</f>
        <v/>
      </c>
      <c r="G19" s="41" t="n">
        <v>785</v>
      </c>
      <c r="H19" s="41">
        <f>C19*G19</f>
        <v/>
      </c>
      <c r="I19" s="41" t="n">
        <v>860</v>
      </c>
      <c r="J19" s="41">
        <f>C19*I19</f>
        <v/>
      </c>
      <c r="K19" s="41">
        <f>MIN(F19,H19,J19)</f>
        <v/>
      </c>
      <c r="L19" s="42">
        <f>IF(MIN(F19,H19,J19)=0,"—",(MAX(F19,H19,J19)-MIN(F19,H19,J19))/MIN(F19,H19,J19))</f>
        <v/>
      </c>
      <c r="M19" s="24">
        <f>IF(MIN(F19,H19,J19)=0,"EXCLUSION",IF(L19&gt;0.3,"HIGH VARIANCE",IF(L19&gt;0.15,"CHECK","")))</f>
        <v/>
      </c>
    </row>
    <row r="20">
      <c r="A20" s="20" t="inlineStr">
        <is>
          <t>C3</t>
        </is>
      </c>
      <c r="B20" s="21" t="inlineStr">
        <is>
          <t>Entrance structural glass feature</t>
        </is>
      </c>
      <c r="C20" s="37" t="n">
        <v>140</v>
      </c>
      <c r="D20" s="37" t="inlineStr">
        <is>
          <t>m2</t>
        </is>
      </c>
      <c r="E20" s="38" t="n">
        <v>1250</v>
      </c>
      <c r="F20" s="38">
        <f>C20*E20</f>
        <v/>
      </c>
      <c r="G20" s="38" t="n">
        <v>1380</v>
      </c>
      <c r="H20" s="38">
        <f>C20*G20</f>
        <v/>
      </c>
      <c r="I20" s="38" t="n">
        <v>1520</v>
      </c>
      <c r="J20" s="38">
        <f>C20*I20</f>
        <v/>
      </c>
      <c r="K20" s="38">
        <f>MIN(F20,H20,J20)</f>
        <v/>
      </c>
      <c r="L20" s="39">
        <f>IF(MIN(F20,H20,J20)=0,"—",(MAX(F20,H20,J20)-MIN(F20,H20,J20))/MIN(F20,H20,J20))</f>
        <v/>
      </c>
      <c r="M20" s="20">
        <f>IF(MIN(F20,H20,J20)=0,"EXCLUSION",IF(L20&gt;0.3,"HIGH VARIANCE",IF(L20&gt;0.15,"CHECK","")))</f>
        <v/>
      </c>
    </row>
    <row r="21" ht="20" customHeight="1">
      <c r="A21" s="24" t="n"/>
      <c r="B21" s="43" t="inlineStr">
        <is>
          <t>Section C subtotal</t>
        </is>
      </c>
      <c r="C21" s="24" t="n"/>
      <c r="D21" s="24" t="n"/>
      <c r="E21" s="44" t="n"/>
      <c r="F21" s="44">
        <f>SUM(F18:F20)</f>
        <v/>
      </c>
      <c r="G21" s="44" t="n"/>
      <c r="H21" s="44">
        <f>SUM(H18:H20)</f>
        <v/>
      </c>
      <c r="I21" s="44" t="n"/>
      <c r="J21" s="44">
        <f>SUM(J18:J20)</f>
        <v/>
      </c>
      <c r="K21" s="44" t="n"/>
      <c r="L21" s="45" t="n"/>
      <c r="M21" s="24" t="n"/>
    </row>
    <row r="22" ht="20" customHeight="1">
      <c r="A22" s="33" t="inlineStr">
        <is>
          <t>Section D</t>
        </is>
      </c>
      <c r="B22" s="34" t="inlineStr">
        <is>
          <t>Stick Glazing &amp; Shopfronts</t>
        </is>
      </c>
      <c r="C22" s="33" t="n"/>
      <c r="D22" s="33" t="n"/>
      <c r="E22" s="35" t="n"/>
      <c r="F22" s="35" t="n"/>
      <c r="G22" s="35" t="n"/>
      <c r="H22" s="35" t="n"/>
      <c r="I22" s="35" t="n"/>
      <c r="J22" s="35" t="n"/>
      <c r="K22" s="35" t="n"/>
      <c r="L22" s="36" t="n"/>
      <c r="M22" s="33" t="n"/>
    </row>
    <row r="23">
      <c r="A23" s="24" t="inlineStr">
        <is>
          <t>D1</t>
        </is>
      </c>
      <c r="B23" s="25" t="inlineStr">
        <is>
          <t>Stick-system curtain wall to upper levels</t>
        </is>
      </c>
      <c r="C23" s="40" t="n">
        <v>1150</v>
      </c>
      <c r="D23" s="40" t="inlineStr">
        <is>
          <t>m2</t>
        </is>
      </c>
      <c r="E23" s="41" t="n">
        <v>420</v>
      </c>
      <c r="F23" s="41">
        <f>C23*E23</f>
        <v/>
      </c>
      <c r="G23" s="41" t="n">
        <v>465</v>
      </c>
      <c r="H23" s="41">
        <f>C23*G23</f>
        <v/>
      </c>
      <c r="I23" s="41" t="n">
        <v>505</v>
      </c>
      <c r="J23" s="41">
        <f>C23*I23</f>
        <v/>
      </c>
      <c r="K23" s="41">
        <f>MIN(F23,H23,J23)</f>
        <v/>
      </c>
      <c r="L23" s="42">
        <f>IF(MIN(F23,H23,J23)=0,"—",(MAX(F23,H23,J23)-MIN(F23,H23,J23))/MIN(F23,H23,J23))</f>
        <v/>
      </c>
      <c r="M23" s="24">
        <f>IF(MIN(F23,H23,J23)=0,"EXCLUSION",IF(L23&gt;0.3,"HIGH VARIANCE",IF(L23&gt;0.15,"CHECK","")))</f>
        <v/>
      </c>
    </row>
    <row r="24">
      <c r="A24" s="20" t="inlineStr">
        <is>
          <t>D2</t>
        </is>
      </c>
      <c r="B24" s="21" t="inlineStr">
        <is>
          <t>Aluminium shopfront / mall entrance glazing</t>
        </is>
      </c>
      <c r="C24" s="37" t="n">
        <v>520</v>
      </c>
      <c r="D24" s="37" t="inlineStr">
        <is>
          <t>m2</t>
        </is>
      </c>
      <c r="E24" s="38" t="n">
        <v>385</v>
      </c>
      <c r="F24" s="38">
        <f>C24*E24</f>
        <v/>
      </c>
      <c r="G24" s="38" t="n">
        <v>420</v>
      </c>
      <c r="H24" s="38">
        <f>C24*G24</f>
        <v/>
      </c>
      <c r="I24" s="38" t="n">
        <v>455</v>
      </c>
      <c r="J24" s="38">
        <f>C24*I24</f>
        <v/>
      </c>
      <c r="K24" s="38">
        <f>MIN(F24,H24,J24)</f>
        <v/>
      </c>
      <c r="L24" s="39">
        <f>IF(MIN(F24,H24,J24)=0,"—",(MAX(F24,H24,J24)-MIN(F24,H24,J24))/MIN(F24,H24,J24))</f>
        <v/>
      </c>
      <c r="M24" s="20">
        <f>IF(MIN(F24,H24,J24)=0,"EXCLUSION",IF(L24&gt;0.3,"HIGH VARIANCE",IF(L24&gt;0.15,"CHECK","")))</f>
        <v/>
      </c>
    </row>
    <row r="25">
      <c r="A25" s="24" t="inlineStr">
        <is>
          <t>D3</t>
        </is>
      </c>
      <c r="B25" s="25" t="inlineStr">
        <is>
          <t>Automatic sliding entrance assemblies</t>
        </is>
      </c>
      <c r="C25" s="40" t="n">
        <v>5</v>
      </c>
      <c r="D25" s="40" t="inlineStr">
        <is>
          <t>no</t>
        </is>
      </c>
      <c r="E25" s="41" t="n">
        <v>18500</v>
      </c>
      <c r="F25" s="41">
        <f>C25*E25</f>
        <v/>
      </c>
      <c r="G25" s="41" t="n">
        <v>21000</v>
      </c>
      <c r="H25" s="41">
        <f>C25*G25</f>
        <v/>
      </c>
      <c r="I25" s="41" t="n">
        <v>23500</v>
      </c>
      <c r="J25" s="41">
        <f>C25*I25</f>
        <v/>
      </c>
      <c r="K25" s="41">
        <f>MIN(F25,H25,J25)</f>
        <v/>
      </c>
      <c r="L25" s="42">
        <f>IF(MIN(F25,H25,J25)=0,"—",(MAX(F25,H25,J25)-MIN(F25,H25,J25))/MIN(F25,H25,J25))</f>
        <v/>
      </c>
      <c r="M25" s="24">
        <f>IF(MIN(F25,H25,J25)=0,"EXCLUSION",IF(L25&gt;0.3,"HIGH VARIANCE",IF(L25&gt;0.15,"CHECK","")))</f>
        <v/>
      </c>
    </row>
    <row r="26" ht="20" customHeight="1">
      <c r="A26" s="24" t="n"/>
      <c r="B26" s="43" t="inlineStr">
        <is>
          <t>Section D subtotal</t>
        </is>
      </c>
      <c r="C26" s="24" t="n"/>
      <c r="D26" s="24" t="n"/>
      <c r="E26" s="44" t="n"/>
      <c r="F26" s="44">
        <f>SUM(F23:F25)</f>
        <v/>
      </c>
      <c r="G26" s="44" t="n"/>
      <c r="H26" s="44">
        <f>SUM(H23:H25)</f>
        <v/>
      </c>
      <c r="I26" s="44" t="n"/>
      <c r="J26" s="44">
        <f>SUM(J23:J25)</f>
        <v/>
      </c>
      <c r="K26" s="44" t="n"/>
      <c r="L26" s="45" t="n"/>
      <c r="M26" s="24" t="n"/>
    </row>
    <row r="27" ht="20" customHeight="1">
      <c r="A27" s="33" t="inlineStr">
        <is>
          <t>Section E</t>
        </is>
      </c>
      <c r="B27" s="34" t="inlineStr">
        <is>
          <t>Rainscreen Cladding</t>
        </is>
      </c>
      <c r="C27" s="33" t="n"/>
      <c r="D27" s="33" t="n"/>
      <c r="E27" s="35" t="n"/>
      <c r="F27" s="35" t="n"/>
      <c r="G27" s="35" t="n"/>
      <c r="H27" s="35" t="n"/>
      <c r="I27" s="35" t="n"/>
      <c r="J27" s="35" t="n"/>
      <c r="K27" s="35" t="n"/>
      <c r="L27" s="36" t="n"/>
      <c r="M27" s="33" t="n"/>
    </row>
    <row r="28">
      <c r="A28" s="20" t="inlineStr">
        <is>
          <t>E1</t>
        </is>
      </c>
      <c r="B28" s="21" t="inlineStr">
        <is>
          <t>ACM / aluminium rainscreen to solid elevations</t>
        </is>
      </c>
      <c r="C28" s="37" t="n">
        <v>1500</v>
      </c>
      <c r="D28" s="37" t="inlineStr">
        <is>
          <t>m2</t>
        </is>
      </c>
      <c r="E28" s="38" t="n">
        <v>245</v>
      </c>
      <c r="F28" s="38">
        <f>C28*E28</f>
        <v/>
      </c>
      <c r="G28" s="38" t="n">
        <v>268</v>
      </c>
      <c r="H28" s="38">
        <f>C28*G28</f>
        <v/>
      </c>
      <c r="I28" s="38" t="n">
        <v>292</v>
      </c>
      <c r="J28" s="38">
        <f>C28*I28</f>
        <v/>
      </c>
      <c r="K28" s="38">
        <f>MIN(F28,H28,J28)</f>
        <v/>
      </c>
      <c r="L28" s="39">
        <f>IF(MIN(F28,H28,J28)=0,"—",(MAX(F28,H28,J28)-MIN(F28,H28,J28))/MIN(F28,H28,J28))</f>
        <v/>
      </c>
      <c r="M28" s="20">
        <f>IF(MIN(F28,H28,J28)=0,"EXCLUSION",IF(L28&gt;0.3,"HIGH VARIANCE",IF(L28&gt;0.15,"CHECK","")))</f>
        <v/>
      </c>
    </row>
    <row r="29">
      <c r="A29" s="24" t="inlineStr">
        <is>
          <t>E2</t>
        </is>
      </c>
      <c r="B29" s="25" t="inlineStr">
        <is>
          <t>Terracotta rainscreen to feature elevations</t>
        </is>
      </c>
      <c r="C29" s="40" t="n">
        <v>400</v>
      </c>
      <c r="D29" s="40" t="inlineStr">
        <is>
          <t>m2</t>
        </is>
      </c>
      <c r="E29" s="41" t="n">
        <v>395</v>
      </c>
      <c r="F29" s="41">
        <f>C29*E29</f>
        <v/>
      </c>
      <c r="G29" s="41" t="n">
        <v>430</v>
      </c>
      <c r="H29" s="41">
        <f>C29*G29</f>
        <v/>
      </c>
      <c r="I29" s="41" t="n">
        <v>470</v>
      </c>
      <c r="J29" s="41">
        <f>C29*I29</f>
        <v/>
      </c>
      <c r="K29" s="41">
        <f>MIN(F29,H29,J29)</f>
        <v/>
      </c>
      <c r="L29" s="42">
        <f>IF(MIN(F29,H29,J29)=0,"—",(MAX(F29,H29,J29)-MIN(F29,H29,J29))/MIN(F29,H29,J29))</f>
        <v/>
      </c>
      <c r="M29" s="24">
        <f>IF(MIN(F29,H29,J29)=0,"EXCLUSION",IF(L29&gt;0.3,"HIGH VARIANCE",IF(L29&gt;0.15,"CHECK","")))</f>
        <v/>
      </c>
    </row>
    <row r="30">
      <c r="A30" s="20" t="inlineStr">
        <is>
          <t>E3</t>
        </is>
      </c>
      <c r="B30" s="21" t="inlineStr">
        <is>
          <t>Insulation, breather membrane &amp; support subframe</t>
        </is>
      </c>
      <c r="C30" s="37" t="n">
        <v>1900</v>
      </c>
      <c r="D30" s="37" t="inlineStr">
        <is>
          <t>m2</t>
        </is>
      </c>
      <c r="E30" s="38" t="n">
        <v>62</v>
      </c>
      <c r="F30" s="38">
        <f>C30*E30</f>
        <v/>
      </c>
      <c r="G30" s="38" t="n">
        <v>70</v>
      </c>
      <c r="H30" s="38">
        <f>C30*G30</f>
        <v/>
      </c>
      <c r="I30" s="38" t="n">
        <v>78</v>
      </c>
      <c r="J30" s="38">
        <f>C30*I30</f>
        <v/>
      </c>
      <c r="K30" s="38">
        <f>MIN(F30,H30,J30)</f>
        <v/>
      </c>
      <c r="L30" s="39">
        <f>IF(MIN(F30,H30,J30)=0,"—",(MAX(F30,H30,J30)-MIN(F30,H30,J30))/MIN(F30,H30,J30))</f>
        <v/>
      </c>
      <c r="M30" s="20">
        <f>IF(MIN(F30,H30,J30)=0,"EXCLUSION",IF(L30&gt;0.3,"HIGH VARIANCE",IF(L30&gt;0.15,"CHECK","")))</f>
        <v/>
      </c>
    </row>
    <row r="31" ht="20" customHeight="1">
      <c r="A31" s="24" t="n"/>
      <c r="B31" s="43" t="inlineStr">
        <is>
          <t>Section E subtotal</t>
        </is>
      </c>
      <c r="C31" s="24" t="n"/>
      <c r="D31" s="24" t="n"/>
      <c r="E31" s="44" t="n"/>
      <c r="F31" s="44">
        <f>SUM(F28:F30)</f>
        <v/>
      </c>
      <c r="G31" s="44" t="n"/>
      <c r="H31" s="44">
        <f>SUM(H28:H30)</f>
        <v/>
      </c>
      <c r="I31" s="44" t="n"/>
      <c r="J31" s="44">
        <f>SUM(J28:J30)</f>
        <v/>
      </c>
      <c r="K31" s="44" t="n"/>
      <c r="L31" s="45" t="n"/>
      <c r="M31" s="24" t="n"/>
    </row>
    <row r="32" ht="20" customHeight="1">
      <c r="A32" s="33" t="inlineStr">
        <is>
          <t>Section F</t>
        </is>
      </c>
      <c r="B32" s="34" t="inlineStr">
        <is>
          <t>Spandrel, Fire-rating &amp; Smoke Seals</t>
        </is>
      </c>
      <c r="C32" s="33" t="n"/>
      <c r="D32" s="33" t="n"/>
      <c r="E32" s="35" t="n"/>
      <c r="F32" s="35" t="n"/>
      <c r="G32" s="35" t="n"/>
      <c r="H32" s="35" t="n"/>
      <c r="I32" s="35" t="n"/>
      <c r="J32" s="35" t="n"/>
      <c r="K32" s="35" t="n"/>
      <c r="L32" s="36" t="n"/>
      <c r="M32" s="33" t="n"/>
    </row>
    <row r="33">
      <c r="A33" s="24" t="inlineStr">
        <is>
          <t>F1</t>
        </is>
      </c>
      <c r="B33" s="25" t="inlineStr">
        <is>
          <t>Fire-rated spandrel panels (2-hour)</t>
        </is>
      </c>
      <c r="C33" s="40" t="n">
        <v>640</v>
      </c>
      <c r="D33" s="40" t="inlineStr">
        <is>
          <t>m2</t>
        </is>
      </c>
      <c r="E33" s="41" t="n">
        <v>0</v>
      </c>
      <c r="F33" s="41">
        <f>C33*E33</f>
        <v/>
      </c>
      <c r="G33" s="41" t="n">
        <v>285</v>
      </c>
      <c r="H33" s="41">
        <f>C33*G33</f>
        <v/>
      </c>
      <c r="I33" s="41" t="n">
        <v>310</v>
      </c>
      <c r="J33" s="41">
        <f>C33*I33</f>
        <v/>
      </c>
      <c r="K33" s="41">
        <f>MIN(F33,H33,J33)</f>
        <v/>
      </c>
      <c r="L33" s="42">
        <f>IF(MIN(F33,H33,J33)=0,"—",(MAX(F33,H33,J33)-MIN(F33,H33,J33))/MIN(F33,H33,J33))</f>
        <v/>
      </c>
      <c r="M33" s="24">
        <f>IF(MIN(F33,H33,J33)=0,"EXCLUSION",IF(L33&gt;0.3,"HIGH VARIANCE",IF(L33&gt;0.15,"CHECK","")))</f>
        <v/>
      </c>
    </row>
    <row r="34">
      <c r="A34" s="20" t="inlineStr">
        <is>
          <t>F2</t>
        </is>
      </c>
      <c r="B34" s="21" t="inlineStr">
        <is>
          <t>Perimeter fire barrier &amp; smoke seals</t>
        </is>
      </c>
      <c r="C34" s="37" t="n">
        <v>1850</v>
      </c>
      <c r="D34" s="37" t="inlineStr">
        <is>
          <t>lm</t>
        </is>
      </c>
      <c r="E34" s="38" t="n">
        <v>0</v>
      </c>
      <c r="F34" s="38">
        <f>C34*E34</f>
        <v/>
      </c>
      <c r="G34" s="38" t="n">
        <v>48</v>
      </c>
      <c r="H34" s="38">
        <f>C34*G34</f>
        <v/>
      </c>
      <c r="I34" s="38" t="n">
        <v>54</v>
      </c>
      <c r="J34" s="38">
        <f>C34*I34</f>
        <v/>
      </c>
      <c r="K34" s="38">
        <f>MIN(F34,H34,J34)</f>
        <v/>
      </c>
      <c r="L34" s="39">
        <f>IF(MIN(F34,H34,J34)=0,"—",(MAX(F34,H34,J34)-MIN(F34,H34,J34))/MIN(F34,H34,J34))</f>
        <v/>
      </c>
      <c r="M34" s="20">
        <f>IF(MIN(F34,H34,J34)=0,"EXCLUSION",IF(L34&gt;0.3,"HIGH VARIANCE",IF(L34&gt;0.15,"CHECK","")))</f>
        <v/>
      </c>
    </row>
    <row r="35">
      <c r="A35" s="24" t="inlineStr">
        <is>
          <t>F3</t>
        </is>
      </c>
      <c r="B35" s="25" t="inlineStr">
        <is>
          <t>Insulated spandrel panels (non-rated)</t>
        </is>
      </c>
      <c r="C35" s="40" t="n">
        <v>720</v>
      </c>
      <c r="D35" s="40" t="inlineStr">
        <is>
          <t>m2</t>
        </is>
      </c>
      <c r="E35" s="41" t="n">
        <v>155</v>
      </c>
      <c r="F35" s="41">
        <f>C35*E35</f>
        <v/>
      </c>
      <c r="G35" s="41" t="n">
        <v>168</v>
      </c>
      <c r="H35" s="41">
        <f>C35*G35</f>
        <v/>
      </c>
      <c r="I35" s="41" t="n">
        <v>182</v>
      </c>
      <c r="J35" s="41">
        <f>C35*I35</f>
        <v/>
      </c>
      <c r="K35" s="41">
        <f>MIN(F35,H35,J35)</f>
        <v/>
      </c>
      <c r="L35" s="42">
        <f>IF(MIN(F35,H35,J35)=0,"—",(MAX(F35,H35,J35)-MIN(F35,H35,J35))/MIN(F35,H35,J35))</f>
        <v/>
      </c>
      <c r="M35" s="24">
        <f>IF(MIN(F35,H35,J35)=0,"EXCLUSION",IF(L35&gt;0.3,"HIGH VARIANCE",IF(L35&gt;0.15,"CHECK","")))</f>
        <v/>
      </c>
    </row>
    <row r="36" ht="20" customHeight="1">
      <c r="A36" s="24" t="n"/>
      <c r="B36" s="43" t="inlineStr">
        <is>
          <t>Section F subtotal</t>
        </is>
      </c>
      <c r="C36" s="24" t="n"/>
      <c r="D36" s="24" t="n"/>
      <c r="E36" s="44" t="n"/>
      <c r="F36" s="44">
        <f>SUM(F33:F35)</f>
        <v/>
      </c>
      <c r="G36" s="44" t="n"/>
      <c r="H36" s="44">
        <f>SUM(H33:H35)</f>
        <v/>
      </c>
      <c r="I36" s="44" t="n"/>
      <c r="J36" s="44">
        <f>SUM(J33:J35)</f>
        <v/>
      </c>
      <c r="K36" s="44" t="n"/>
      <c r="L36" s="45" t="n"/>
      <c r="M36" s="24" t="n"/>
    </row>
    <row r="37" ht="20" customHeight="1">
      <c r="A37" s="33" t="inlineStr">
        <is>
          <t>Section G</t>
        </is>
      </c>
      <c r="B37" s="34" t="inlineStr">
        <is>
          <t>Louvres, Canopies &amp; Specialist Items</t>
        </is>
      </c>
      <c r="C37" s="33" t="n"/>
      <c r="D37" s="33" t="n"/>
      <c r="E37" s="35" t="n"/>
      <c r="F37" s="35" t="n"/>
      <c r="G37" s="35" t="n"/>
      <c r="H37" s="35" t="n"/>
      <c r="I37" s="35" t="n"/>
      <c r="J37" s="35" t="n"/>
      <c r="K37" s="35" t="n"/>
      <c r="L37" s="36" t="n"/>
      <c r="M37" s="33" t="n"/>
    </row>
    <row r="38">
      <c r="A38" s="20" t="inlineStr">
        <is>
          <t>G1</t>
        </is>
      </c>
      <c r="B38" s="21" t="inlineStr">
        <is>
          <t>Architectural louvres &amp; plant screens</t>
        </is>
      </c>
      <c r="C38" s="37" t="n">
        <v>380</v>
      </c>
      <c r="D38" s="37" t="inlineStr">
        <is>
          <t>m2</t>
        </is>
      </c>
      <c r="E38" s="38" t="n">
        <v>340</v>
      </c>
      <c r="F38" s="38">
        <f>C38*E38</f>
        <v/>
      </c>
      <c r="G38" s="38" t="n">
        <v>375</v>
      </c>
      <c r="H38" s="38">
        <f>C38*G38</f>
        <v/>
      </c>
      <c r="I38" s="38" t="n">
        <v>410</v>
      </c>
      <c r="J38" s="38">
        <f>C38*I38</f>
        <v/>
      </c>
      <c r="K38" s="38">
        <f>MIN(F38,H38,J38)</f>
        <v/>
      </c>
      <c r="L38" s="39">
        <f>IF(MIN(F38,H38,J38)=0,"—",(MAX(F38,H38,J38)-MIN(F38,H38,J38))/MIN(F38,H38,J38))</f>
        <v/>
      </c>
      <c r="M38" s="20">
        <f>IF(MIN(F38,H38,J38)=0,"EXCLUSION",IF(L38&gt;0.3,"HIGH VARIANCE",IF(L38&gt;0.15,"CHECK","")))</f>
        <v/>
      </c>
    </row>
    <row r="39">
      <c r="A39" s="24" t="inlineStr">
        <is>
          <t>G2</t>
        </is>
      </c>
      <c r="B39" s="25" t="inlineStr">
        <is>
          <t>Entrance canopy &amp; feature soffit cladding</t>
        </is>
      </c>
      <c r="C39" s="40" t="n">
        <v>260</v>
      </c>
      <c r="D39" s="40" t="inlineStr">
        <is>
          <t>m2</t>
        </is>
      </c>
      <c r="E39" s="41" t="n">
        <v>420</v>
      </c>
      <c r="F39" s="41">
        <f>C39*E39</f>
        <v/>
      </c>
      <c r="G39" s="41" t="n">
        <v>460</v>
      </c>
      <c r="H39" s="41">
        <f>C39*G39</f>
        <v/>
      </c>
      <c r="I39" s="41" t="n">
        <v>500</v>
      </c>
      <c r="J39" s="41">
        <f>C39*I39</f>
        <v/>
      </c>
      <c r="K39" s="41">
        <f>MIN(F39,H39,J39)</f>
        <v/>
      </c>
      <c r="L39" s="42">
        <f>IF(MIN(F39,H39,J39)=0,"—",(MAX(F39,H39,J39)-MIN(F39,H39,J39))/MIN(F39,H39,J39))</f>
        <v/>
      </c>
      <c r="M39" s="24">
        <f>IF(MIN(F39,H39,J39)=0,"EXCLUSION",IF(L39&gt;0.3,"HIGH VARIANCE",IF(L39&gt;0.15,"CHECK","")))</f>
        <v/>
      </c>
    </row>
    <row r="40">
      <c r="A40" s="20" t="inlineStr">
        <is>
          <t>G3</t>
        </is>
      </c>
      <c r="B40" s="21" t="inlineStr">
        <is>
          <t>Signage zones &amp; feature lighting integration</t>
        </is>
      </c>
      <c r="C40" s="37" t="n">
        <v>1</v>
      </c>
      <c r="D40" s="37" t="inlineStr">
        <is>
          <t>Sum</t>
        </is>
      </c>
      <c r="E40" s="38" t="n">
        <v>45000</v>
      </c>
      <c r="F40" s="38">
        <f>C40*E40</f>
        <v/>
      </c>
      <c r="G40" s="38" t="n">
        <v>68000</v>
      </c>
      <c r="H40" s="38">
        <f>C40*G40</f>
        <v/>
      </c>
      <c r="I40" s="38" t="n">
        <v>82000</v>
      </c>
      <c r="J40" s="38">
        <f>C40*I40</f>
        <v/>
      </c>
      <c r="K40" s="38">
        <f>MIN(F40,H40,J40)</f>
        <v/>
      </c>
      <c r="L40" s="39">
        <f>IF(MIN(F40,H40,J40)=0,"—",(MAX(F40,H40,J40)-MIN(F40,H40,J40))/MIN(F40,H40,J40))</f>
        <v/>
      </c>
      <c r="M40" s="20">
        <f>IF(MIN(F40,H40,J40)=0,"EXCLUSION",IF(L40&gt;0.3,"HIGH VARIANCE",IF(L40&gt;0.15,"CHECK","")))</f>
        <v/>
      </c>
    </row>
    <row r="41" ht="20" customHeight="1">
      <c r="A41" s="24" t="n"/>
      <c r="B41" s="43" t="inlineStr">
        <is>
          <t>Section G subtotal</t>
        </is>
      </c>
      <c r="C41" s="24" t="n"/>
      <c r="D41" s="24" t="n"/>
      <c r="E41" s="44" t="n"/>
      <c r="F41" s="44">
        <f>SUM(F38:F40)</f>
        <v/>
      </c>
      <c r="G41" s="44" t="n"/>
      <c r="H41" s="44">
        <f>SUM(H38:H40)</f>
        <v/>
      </c>
      <c r="I41" s="44" t="n"/>
      <c r="J41" s="44">
        <f>SUM(J38:J40)</f>
        <v/>
      </c>
      <c r="K41" s="44" t="n"/>
      <c r="L41" s="45" t="n"/>
      <c r="M41" s="24" t="n"/>
    </row>
    <row r="42" ht="20" customHeight="1">
      <c r="A42" s="33" t="inlineStr">
        <is>
          <t>Section H</t>
        </is>
      </c>
      <c r="B42" s="34" t="inlineStr">
        <is>
          <t>Facade Access &amp; Maintenance Interface</t>
        </is>
      </c>
      <c r="C42" s="33" t="n"/>
      <c r="D42" s="33" t="n"/>
      <c r="E42" s="35" t="n"/>
      <c r="F42" s="35" t="n"/>
      <c r="G42" s="35" t="n"/>
      <c r="H42" s="35" t="n"/>
      <c r="I42" s="35" t="n"/>
      <c r="J42" s="35" t="n"/>
      <c r="K42" s="35" t="n"/>
      <c r="L42" s="36" t="n"/>
      <c r="M42" s="33" t="n"/>
    </row>
    <row r="43">
      <c r="A43" s="24" t="inlineStr">
        <is>
          <t>H1</t>
        </is>
      </c>
      <c r="B43" s="25" t="inlineStr">
        <is>
          <t>BMU restraint anchors, tracks &amp; tie-offs</t>
        </is>
      </c>
      <c r="C43" s="40" t="n">
        <v>1</v>
      </c>
      <c r="D43" s="40" t="inlineStr">
        <is>
          <t>Sum</t>
        </is>
      </c>
      <c r="E43" s="41" t="n">
        <v>0</v>
      </c>
      <c r="F43" s="41">
        <f>C43*E43</f>
        <v/>
      </c>
      <c r="G43" s="41" t="n">
        <v>125000</v>
      </c>
      <c r="H43" s="41">
        <f>C43*G43</f>
        <v/>
      </c>
      <c r="I43" s="41" t="n">
        <v>145000</v>
      </c>
      <c r="J43" s="41">
        <f>C43*I43</f>
        <v/>
      </c>
      <c r="K43" s="41">
        <f>MIN(F43,H43,J43)</f>
        <v/>
      </c>
      <c r="L43" s="42">
        <f>IF(MIN(F43,H43,J43)=0,"—",(MAX(F43,H43,J43)-MIN(F43,H43,J43))/MIN(F43,H43,J43))</f>
        <v/>
      </c>
      <c r="M43" s="24">
        <f>IF(MIN(F43,H43,J43)=0,"EXCLUSION",IF(L43&gt;0.3,"HIGH VARIANCE",IF(L43&gt;0.15,"CHECK","")))</f>
        <v/>
      </c>
    </row>
    <row r="44">
      <c r="A44" s="20" t="inlineStr">
        <is>
          <t>H2</t>
        </is>
      </c>
      <c r="B44" s="21" t="inlineStr">
        <is>
          <t>Mullion-guided cradle interface</t>
        </is>
      </c>
      <c r="C44" s="37" t="n">
        <v>1</v>
      </c>
      <c r="D44" s="37" t="inlineStr">
        <is>
          <t>Sum</t>
        </is>
      </c>
      <c r="E44" s="38" t="n">
        <v>38000</v>
      </c>
      <c r="F44" s="38">
        <f>C44*E44</f>
        <v/>
      </c>
      <c r="G44" s="38" t="n">
        <v>55000</v>
      </c>
      <c r="H44" s="38">
        <f>C44*G44</f>
        <v/>
      </c>
      <c r="I44" s="38" t="n">
        <v>62000</v>
      </c>
      <c r="J44" s="38">
        <f>C44*I44</f>
        <v/>
      </c>
      <c r="K44" s="38">
        <f>MIN(F44,H44,J44)</f>
        <v/>
      </c>
      <c r="L44" s="39">
        <f>IF(MIN(F44,H44,J44)=0,"—",(MAX(F44,H44,J44)-MIN(F44,H44,J44))/MIN(F44,H44,J44))</f>
        <v/>
      </c>
      <c r="M44" s="20">
        <f>IF(MIN(F44,H44,J44)=0,"EXCLUSION",IF(L44&gt;0.3,"HIGH VARIANCE",IF(L44&gt;0.15,"CHECK","")))</f>
        <v/>
      </c>
    </row>
    <row r="45">
      <c r="A45" s="24" t="inlineStr">
        <is>
          <t>H3</t>
        </is>
      </c>
      <c r="B45" s="25" t="inlineStr">
        <is>
          <t>Cleaning, handover &amp; O&amp;M manuals</t>
        </is>
      </c>
      <c r="C45" s="40" t="n">
        <v>1</v>
      </c>
      <c r="D45" s="40" t="inlineStr">
        <is>
          <t>Sum</t>
        </is>
      </c>
      <c r="E45" s="41" t="n">
        <v>28000</v>
      </c>
      <c r="F45" s="41">
        <f>C45*E45</f>
        <v/>
      </c>
      <c r="G45" s="41" t="n">
        <v>34000</v>
      </c>
      <c r="H45" s="41">
        <f>C45*G45</f>
        <v/>
      </c>
      <c r="I45" s="41" t="n">
        <v>40000</v>
      </c>
      <c r="J45" s="41">
        <f>C45*I45</f>
        <v/>
      </c>
      <c r="K45" s="41">
        <f>MIN(F45,H45,J45)</f>
        <v/>
      </c>
      <c r="L45" s="42">
        <f>IF(MIN(F45,H45,J45)=0,"—",(MAX(F45,H45,J45)-MIN(F45,H45,J45))/MIN(F45,H45,J45))</f>
        <v/>
      </c>
      <c r="M45" s="24">
        <f>IF(MIN(F45,H45,J45)=0,"EXCLUSION",IF(L45&gt;0.3,"HIGH VARIANCE",IF(L45&gt;0.15,"CHECK","")))</f>
        <v/>
      </c>
    </row>
    <row r="46" ht="20" customHeight="1">
      <c r="A46" s="24" t="n"/>
      <c r="B46" s="43" t="inlineStr">
        <is>
          <t>Section H subtotal</t>
        </is>
      </c>
      <c r="C46" s="24" t="n"/>
      <c r="D46" s="24" t="n"/>
      <c r="E46" s="44" t="n"/>
      <c r="F46" s="44">
        <f>SUM(F43:F45)</f>
        <v/>
      </c>
      <c r="G46" s="44" t="n"/>
      <c r="H46" s="44">
        <f>SUM(H43:H45)</f>
        <v/>
      </c>
      <c r="I46" s="44" t="n"/>
      <c r="J46" s="44">
        <f>SUM(J43:J45)</f>
        <v/>
      </c>
      <c r="K46" s="44" t="n"/>
      <c r="L46" s="45" t="n"/>
      <c r="M46" s="24" t="n"/>
    </row>
    <row r="47" ht="24" customHeight="1">
      <c r="A47" s="6" t="n"/>
      <c r="B47" s="46" t="inlineStr">
        <is>
          <t>GRAND TOTAL (1st Submission)</t>
        </is>
      </c>
      <c r="C47" s="6" t="n"/>
      <c r="D47" s="6" t="n"/>
      <c r="E47" s="14" t="n"/>
      <c r="F47" s="14">
        <f>F10+F16+F21+F26+F31+F36+F41+F46</f>
        <v/>
      </c>
      <c r="G47" s="14" t="n"/>
      <c r="H47" s="14">
        <f>H10+H16+H21+H26+H31+H36+H41+H46</f>
        <v/>
      </c>
      <c r="I47" s="14" t="n"/>
      <c r="J47" s="14">
        <f>J10+J16+J21+J26+J31+J36+J41+J46</f>
        <v/>
      </c>
      <c r="K47" s="14" t="n"/>
      <c r="L47" s="47" t="n"/>
      <c r="M47" s="6" t="n"/>
    </row>
  </sheetData>
  <autoFilter ref="A4:M47"/>
  <mergeCells count="2">
    <mergeCell ref="A3:M3"/>
    <mergeCell ref="A2:M2"/>
  </mergeCells>
  <conditionalFormatting sqref="M5:M47">
    <cfRule type="cellIs" priority="1" operator="equal" dxfId="0">
      <formula>"HIGH VARIANCE"</formula>
    </cfRule>
    <cfRule type="cellIs" priority="2" operator="equal" dxfId="0">
      <formula>"EXCLUSION"</formula>
    </cfRule>
    <cfRule type="cellIs" priority="3" operator="equal" dxfId="1">
      <formula>"CHECK"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H1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46" customWidth="1" min="2" max="2"/>
    <col width="32" customWidth="1" min="3" max="3"/>
    <col width="26" customWidth="1" min="4" max="4"/>
    <col width="15" customWidth="1" min="5" max="5"/>
    <col width="16" customWidth="1" min="6" max="6"/>
    <col width="14" customWidth="1" min="7" max="7"/>
    <col width="15" customWidth="1" min="8" max="8"/>
  </cols>
  <sheetData>
    <row r="1" ht="40" customHeight="1"/>
    <row r="2" ht="28" customHeight="1">
      <c r="A2" s="1" t="inlineStr">
        <is>
          <t>LEVELLING SCHEDULE  —  Northgate Retail Centre</t>
        </is>
      </c>
    </row>
    <row r="3" ht="18" customHeight="1">
      <c r="A3" s="2" t="inlineStr">
        <is>
          <t>Scope-normalisation adjustments (from TP-002 findings)  |  Currency: USD  |  Ref: APEX-COM-NRC-TP-003</t>
        </is>
      </c>
    </row>
    <row r="4" ht="30" customHeight="1">
      <c r="A4" s="6" t="inlineStr">
        <is>
          <t>#</t>
        </is>
      </c>
      <c r="B4" s="6" t="inlineStr">
        <is>
          <t>Adjustment Description</t>
        </is>
      </c>
      <c r="C4" s="6" t="inlineStr">
        <is>
          <t>Source of Estimate</t>
        </is>
      </c>
      <c r="D4" s="6" t="inlineStr">
        <is>
          <t>Levelling Method</t>
        </is>
      </c>
      <c r="E4" s="6" t="inlineStr">
        <is>
          <t>Status</t>
        </is>
      </c>
      <c r="F4" s="6" t="inlineStr">
        <is>
          <t>BuildRight Adj</t>
        </is>
      </c>
      <c r="G4" s="6" t="inlineStr">
        <is>
          <t>Vertex Adj</t>
        </is>
      </c>
      <c r="H4" s="6" t="inlineStr">
        <is>
          <t>Clad-Tech Adj</t>
        </is>
      </c>
    </row>
    <row r="5" ht="42" customHeight="1">
      <c r="A5" s="20" t="n">
        <v>1</v>
      </c>
      <c r="B5" s="21" t="inlineStr">
        <is>
          <t>PMU testing (air/water/structural/seismic) excluded by BuildRight</t>
        </is>
      </c>
      <c r="C5" s="48" t="inlineStr">
        <is>
          <t>Vertex Envelope BOQ item B4</t>
        </is>
      </c>
      <c r="D5" s="48" t="inlineStr">
        <is>
          <t>Add back to BuildRight</t>
        </is>
      </c>
      <c r="E5" s="37" t="inlineStr">
        <is>
          <t>Applied</t>
        </is>
      </c>
      <c r="F5" s="38">
        <f>'Detailed BOQ'!H15</f>
        <v/>
      </c>
      <c r="G5" s="38" t="n">
        <v>0</v>
      </c>
      <c r="H5" s="38" t="n">
        <v>0</v>
      </c>
    </row>
    <row r="6" ht="42" customHeight="1">
      <c r="A6" s="24" t="n">
        <v>2</v>
      </c>
      <c r="B6" s="25" t="inlineStr">
        <is>
          <t>Fire-rated spandrel panels (2-hour) excluded by BuildRight</t>
        </is>
      </c>
      <c r="C6" s="49" t="inlineStr">
        <is>
          <t>Vertex Envelope BOQ item F1</t>
        </is>
      </c>
      <c r="D6" s="49" t="inlineStr">
        <is>
          <t>Add back to BuildRight</t>
        </is>
      </c>
      <c r="E6" s="40" t="inlineStr">
        <is>
          <t>Applied</t>
        </is>
      </c>
      <c r="F6" s="41">
        <f>'Detailed BOQ'!H33</f>
        <v/>
      </c>
      <c r="G6" s="41" t="n">
        <v>0</v>
      </c>
      <c r="H6" s="41" t="n">
        <v>0</v>
      </c>
    </row>
    <row r="7" ht="42" customHeight="1">
      <c r="A7" s="20" t="n">
        <v>3</v>
      </c>
      <c r="B7" s="21" t="inlineStr">
        <is>
          <t>Perimeter fire barrier &amp; smoke seals excluded by BuildRight</t>
        </is>
      </c>
      <c r="C7" s="48" t="inlineStr">
        <is>
          <t>Vertex Envelope BOQ item F2</t>
        </is>
      </c>
      <c r="D7" s="48" t="inlineStr">
        <is>
          <t>Add back to BuildRight</t>
        </is>
      </c>
      <c r="E7" s="37" t="inlineStr">
        <is>
          <t>Applied</t>
        </is>
      </c>
      <c r="F7" s="38">
        <f>'Detailed BOQ'!H34</f>
        <v/>
      </c>
      <c r="G7" s="38" t="n">
        <v>0</v>
      </c>
      <c r="H7" s="38" t="n">
        <v>0</v>
      </c>
    </row>
    <row r="8" ht="42" customHeight="1">
      <c r="A8" s="24" t="n">
        <v>4</v>
      </c>
      <c r="B8" s="25" t="inlineStr">
        <is>
          <t>BMU restraint anchors &amp; tracks (facade access) excluded by BuildRight</t>
        </is>
      </c>
      <c r="C8" s="49" t="inlineStr">
        <is>
          <t>Vertex Envelope BOQ item H1</t>
        </is>
      </c>
      <c r="D8" s="49" t="inlineStr">
        <is>
          <t>Add back to BuildRight</t>
        </is>
      </c>
      <c r="E8" s="40" t="inlineStr">
        <is>
          <t>Applied</t>
        </is>
      </c>
      <c r="F8" s="41">
        <f>'Detailed BOQ'!H43</f>
        <v/>
      </c>
      <c r="G8" s="41" t="n">
        <v>0</v>
      </c>
      <c r="H8" s="41" t="n">
        <v>0</v>
      </c>
    </row>
    <row r="9" ht="42" customHeight="1">
      <c r="A9" s="20" t="n">
        <v>5</v>
      </c>
      <c r="B9" s="21" t="inlineStr">
        <is>
          <t>Signage / feature-lighting scope appears under-priced by BuildRight</t>
        </is>
      </c>
      <c r="C9" s="48" t="inlineStr">
        <is>
          <t>Delta vs Vertex/Clad-Tech (item G3)</t>
        </is>
      </c>
      <c r="D9" s="48" t="inlineStr">
        <is>
          <t>Pending clarification</t>
        </is>
      </c>
      <c r="E9" s="37" t="inlineStr">
        <is>
          <t>Open</t>
        </is>
      </c>
      <c r="F9" s="38" t="n">
        <v>0</v>
      </c>
      <c r="G9" s="38" t="n">
        <v>0</v>
      </c>
      <c r="H9" s="38" t="n">
        <v>0</v>
      </c>
    </row>
    <row r="10" ht="42" customHeight="1">
      <c r="A10" s="24" t="n">
        <v>6</v>
      </c>
      <c r="B10" s="25" t="inlineStr">
        <is>
          <t>Clad-Tech 14-week programme acceleration (time-value not priced)</t>
        </is>
      </c>
      <c r="C10" s="49" t="inlineStr">
        <is>
          <t>Bidder programme submission</t>
        </is>
      </c>
      <c r="D10" s="49" t="inlineStr">
        <is>
          <t>No adjustment — noted</t>
        </is>
      </c>
      <c r="E10" s="40" t="inlineStr">
        <is>
          <t>Noted</t>
        </is>
      </c>
      <c r="F10" s="41" t="n">
        <v>0</v>
      </c>
      <c r="G10" s="41" t="n">
        <v>0</v>
      </c>
      <c r="H10" s="41" t="n">
        <v>0</v>
      </c>
    </row>
    <row r="11" ht="24" customHeight="1">
      <c r="A11" s="13" t="n"/>
      <c r="B11" s="13" t="inlineStr">
        <is>
          <t>TOTAL ADJUSTMENTS</t>
        </is>
      </c>
      <c r="C11" s="13" t="n"/>
      <c r="D11" s="13" t="n"/>
      <c r="E11" s="13" t="n"/>
      <c r="F11" s="14">
        <f>SUM(F5:F10)</f>
        <v/>
      </c>
      <c r="G11" s="14">
        <f>SUM(G5:G10)</f>
        <v/>
      </c>
      <c r="H11" s="14">
        <f>SUM(H5:H10)</f>
        <v/>
      </c>
    </row>
  </sheetData>
  <autoFilter ref="A4:H10"/>
  <mergeCells count="2">
    <mergeCell ref="A3:H3"/>
    <mergeCell ref="A2:H2"/>
  </mergeCells>
  <conditionalFormatting sqref="E5:E50">
    <cfRule type="cellIs" priority="1" operator="equal" dxfId="2">
      <formula>"Applied"</formula>
    </cfRule>
    <cfRule type="cellIs" priority="2" operator="equal" dxfId="3">
      <formula>"Open"</formula>
    </cfRule>
    <cfRule type="cellIs" priority="3" operator="equal" dxfId="6">
      <formula>"Noted"</formula>
    </cfRule>
    <cfRule type="cellIs" priority="4" operator="equal" dxfId="1">
      <formula>"Pending"</formula>
    </cfRule>
  </conditionalFormatting>
  <dataValidations count="1">
    <dataValidation sqref="E5:E50" showDropDown="0" showInputMessage="0" showErrorMessage="0" allowBlank="1" type="list">
      <formula1>"Applied,Open,Noted,Pending"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2026-07-11T16:52:39Z</dcterms:created>
  <dcterms:modified xmlns:dcterms="http://purl.org/dc/terms/" xmlns:xsi="http://www.w3.org/2001/XMLSchema-instance" xsi:type="dcterms:W3CDTF">2026-07-11T16:52:39Z</dcterms:modified>
</cp:coreProperties>
</file>