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Instructions" sheetId="1" state="visible" r:id="rId3"/>
    <sheet name="Procurement Schedule" sheetId="2" state="visible" r:id="rId4"/>
    <sheet name="Dashboard" sheetId="3" state="visible" r:id="rId5"/>
    <sheet name="Issues &amp; Risks" sheetId="4" state="visible" r:id="rId6"/>
    <sheet name="Configuration" sheetId="5" state="visible" r:id="rId7"/>
  </sheets>
  <definedNames>
    <definedName function="false" hidden="true" localSheetId="2" name="_xlnm._FilterDatabase" vbProcedure="false">Dashboard!$A$14:$P$32</definedName>
    <definedName function="false" hidden="true" localSheetId="3" name="_xlnm._FilterDatabase" vbProcedure="false">'Issues &amp; Risks'!$A$4:$L$15</definedName>
    <definedName function="false" hidden="true" localSheetId="1" name="_xlnm._FilterDatabase" vbProcedure="false">'Procurement Schedule'!$A$5:$V$41</definedName>
  </definedNames>
  <calcPr iterateCount="100" refMode="A1" iterate="false" iterateDelta="0.0001"/>
  <extLst>
    <ext xmlns:loext="http://schemas.libreoffice.org/" uri="{76C2A878-2A13-11E5-B345-FEFF819CDC9F}">
      <loext:extCalcPr stringRefSyntax="ExcelA1"/>
    </ext>
  </extLst>
</workbook>
</file>

<file path=xl/sharedStrings.xml><?xml version="1.0" encoding="utf-8"?>
<sst xmlns="http://schemas.openxmlformats.org/spreadsheetml/2006/main" count="375" uniqueCount="243">
  <si>
    <t xml:space="preserve">PROCUREMENT TRACKER  ---  How To Use</t>
  </si>
  <si>
    <t xml:space="preserve">Read this first. Keep it brief. Ask the Procurement Lead if anything is unclear.</t>
  </si>
  <si>
    <t xml:space="preserve">WHAT THIS TRACKER DOES</t>
  </si>
  <si>
    <t xml:space="preserve">Purpose</t>
  </si>
  <si>
    <t xml:space="preserve">Back-plans procurement milestones from construction programme dates using 10 standard procurement stages. Shows which packages are on track, at risk, or behind.</t>
  </si>
  <si>
    <t xml:space="preserve">Updated by</t>
  </si>
  <si>
    <t xml:space="preserve">Construction Manager (weekly). Reviewed by Project Director.</t>
  </si>
  <si>
    <t xml:space="preserve">Single entry point</t>
  </si>
  <si>
    <t xml:space="preserve">All data is entered on the Procurement Schedule tab. The Dashboard auto-populates. Do not edit the Dashboard directly.</t>
  </si>
  <si>
    <t xml:space="preserve">HOW TO FILL IT IN</t>
  </si>
  <si>
    <t xml:space="preserve">Step 1</t>
  </si>
  <si>
    <t xml:space="preserve">Go to the Procurement Schedule tab. Each package occupies a Planned row (white/grey) and an Actual row (yellow).</t>
  </si>
  <si>
    <t xml:space="preserve">Step 2</t>
  </si>
  <si>
    <t xml:space="preserve">For each work package, fill in: WP# (B), Package Description (C), Proc Route (D), Est Value (E), Priority (F), Required On Site (R), and Status (S).</t>
  </si>
  <si>
    <t xml:space="preserve">Step 3</t>
  </si>
  <si>
    <t xml:space="preserve">Stage dates (columns H-Q) auto-calculate from Required On Site + Route + Value. Do not overwrite unless you have a specific reason.</t>
  </si>
  <si>
    <t xml:space="preserve">Step 4</t>
  </si>
  <si>
    <t xml:space="preserve">As procurement progresses, fill in actual dates on the yellow Actual row underneath each package. Delta will calculate automatically.</t>
  </si>
  <si>
    <t xml:space="preserve">Step 5</t>
  </si>
  <si>
    <t xml:space="preserve">Log any procurement risks on the Issues &amp; Risks tab with owner and due date.</t>
  </si>
  <si>
    <t xml:space="preserve">PROCUREMENT ROUTES</t>
  </si>
  <si>
    <t xml:space="preserve">Route</t>
  </si>
  <si>
    <t xml:space="preserve">Full Name</t>
  </si>
  <si>
    <t xml:space="preserve">When to Use</t>
  </si>
  <si>
    <t xml:space="preserve">Duration
(&gt;$5M)</t>
  </si>
  <si>
    <t xml:space="preserve">Duration
($2-5M)</t>
  </si>
  <si>
    <t xml:space="preserve">Duration
(&lt;$2M)</t>
  </si>
  <si>
    <t xml:space="preserve">CT</t>
  </si>
  <si>
    <t xml:space="preserve">Competitive Tender</t>
  </si>
  <si>
    <t xml:space="preserve">Standard route. Full process: bid docs, RFP, competitive bids, evaluation, board approval.</t>
  </si>
  <si>
    <t xml:space="preserve">~15 wks</t>
  </si>
  <si>
    <t xml:space="preserve">~12 wks</t>
  </si>
  <si>
    <t xml:space="preserve">~8 wks</t>
  </si>
  <si>
    <t xml:space="preserve">NQ</t>
  </si>
  <si>
    <t xml:space="preserve">Negotiated Quotation</t>
  </si>
  <si>
    <t xml:space="preserve">Packages under $2M, or urgent works under 60 calendar days. Shortened process.</t>
  </si>
  <si>
    <t xml:space="preserve">-</t>
  </si>
  <si>
    <t xml:space="preserve">SS</t>
  </si>
  <si>
    <t xml:space="preserve">Sole Source</t>
  </si>
  <si>
    <t xml:space="preserve">Only one viable supplier (proprietary, OEM, continuity). No competitive process.</t>
  </si>
  <si>
    <t xml:space="preserve">~5.5 wks</t>
  </si>
  <si>
    <t xml:space="preserve">MC</t>
  </si>
  <si>
    <t xml:space="preserve">Main Contractor</t>
  </si>
  <si>
    <t xml:space="preserve">Package procured through the main contractor's supply chain, not directly. MC manages the process.</t>
  </si>
  <si>
    <t xml:space="preserve">Varies</t>
  </si>
  <si>
    <t xml:space="preserve">Effect on tracker</t>
  </si>
  <si>
    <t xml:space="preserve">Changing the Route dropdown changes which duration column is used from the Configuration sheet. This recalculates all stage dates automatically.</t>
  </si>
  <si>
    <t xml:space="preserve">APPROVAL THRESHOLDS (auto-calculated on Dashboard)</t>
  </si>
  <si>
    <t xml:space="preserve">Value Range</t>
  </si>
  <si>
    <t xml:space="preserve">Approval Level</t>
  </si>
  <si>
    <t xml:space="preserve">What This Means</t>
  </si>
  <si>
    <t xml:space="preserve">&gt;$30M</t>
  </si>
  <si>
    <t xml:space="preserve">Board</t>
  </si>
  <si>
    <t xml:space="preserve">Full tender board review. Book sessions early; group multiple packages in one session where possible.</t>
  </si>
  <si>
    <t xml:space="preserve">$5M - $30M</t>
  </si>
  <si>
    <t xml:space="preserve">Committee</t>
  </si>
  <si>
    <t xml:space="preserve">Procurement committee. Shorter lead time but still needs scheduling.</t>
  </si>
  <si>
    <t xml:space="preserve">$2M - $5M</t>
  </si>
  <si>
    <t xml:space="preserve">Proc Head</t>
  </si>
  <si>
    <t xml:space="preserve">Direct approval by the Procurement Head. Fastest formal route.</t>
  </si>
  <si>
    <t xml:space="preserve">&lt;$2M</t>
  </si>
  <si>
    <t xml:space="preserve">Proc Manager</t>
  </si>
  <si>
    <t xml:space="preserve">Direct approval by the Procurement Manager.</t>
  </si>
  <si>
    <t xml:space="preserve">COLOUR CODING</t>
  </si>
  <si>
    <t xml:space="preserve">RAG (auto)</t>
  </si>
  <si>
    <t xml:space="preserve">Red = procurement start date has passed (will delay site). Amber = less than 30 days until procurement must start. Green = 30+ days. N/A = awarded or complete.</t>
  </si>
  <si>
    <t xml:space="preserve">Delta (auto)</t>
  </si>
  <si>
    <t xml:space="preserve">Positive number (red) = behind programme. Zero (green) = on programme. Negative (green) = ahead of programme.</t>
  </si>
  <si>
    <t xml:space="preserve">Row shading</t>
  </si>
  <si>
    <t xml:space="preserve">White/grey = Planned dates (auto-calculated, can override). Yellow = Actual dates (manual entry).</t>
  </si>
  <si>
    <t xml:space="preserve">WHAT NOT TO EDIT</t>
  </si>
  <si>
    <t xml:space="preserve">The following are formula-driven. Editing them will break the tracker:</t>
  </si>
  <si>
    <t xml:space="preserve">Schedule</t>
  </si>
  <si>
    <t xml:space="preserve">Stage dates (H-Q) on Planned rows, Float (T), Delta (U). These are formulas. If you need to override a date, clear the cell first.</t>
  </si>
  <si>
    <t xml:space="preserve">Dashboard</t>
  </si>
  <si>
    <t xml:space="preserve">Everything. The entire Dashboard sheet is formulas referencing the Schedule.</t>
  </si>
  <si>
    <t xml:space="preserve">Configuration</t>
  </si>
  <si>
    <t xml:space="preserve">Do not insert or delete rows 7-16. These are referenced by the auto-calc formulas.</t>
  </si>
  <si>
    <t xml:space="preserve">PROCUREMENT SCHEDULE  ---  Northgate Retail Centre, Meridian Land development</t>
  </si>
  <si>
    <t xml:space="preserve">Date: 12 Jul 2026  |  Ref: NGRC-PT-001  |  Rev: 0  |  Construction Manager: James Okafor  |  THIS IS THE PRIMARY INPUT SHEET</t>
  </si>
  <si>
    <t xml:space="preserve">Enter packages here. Stage dates (H-Q) AUTO-CALCULATE from Required On Site (R) + Proc Route (D) + Est Value (E). To override a date, clear the formula and type your date. Dashboard auto-populates from this sheet. Yellow rows = Actual dates (fill as procurement progresses).</t>
  </si>
  <si>
    <t xml:space="preserve">#</t>
  </si>
  <si>
    <t xml:space="preserve">WP#</t>
  </si>
  <si>
    <t xml:space="preserve">Package
Description</t>
  </si>
  <si>
    <t xml:space="preserve">Proc
Route</t>
  </si>
  <si>
    <t xml:space="preserve">Est Value
($M)</t>
  </si>
  <si>
    <t xml:space="preserve">Priority</t>
  </si>
  <si>
    <t xml:space="preserve">P / A</t>
  </si>
  <si>
    <t xml:space="preserve">Prep Bid
Docs</t>
  </si>
  <si>
    <t xml:space="preserve">Float
RFP</t>
  </si>
  <si>
    <t xml:space="preserve">Bid
Period</t>
  </si>
  <si>
    <t xml:space="preserve">Bid
Review</t>
  </si>
  <si>
    <t xml:space="preserve">Inter-
views</t>
  </si>
  <si>
    <t xml:space="preserve">Technical
Eval</t>
  </si>
  <si>
    <t xml:space="preserve">Approval /
Award</t>
  </si>
  <si>
    <t xml:space="preserve">Issue
PO</t>
  </si>
  <si>
    <t xml:space="preserve">Issue
Contract</t>
  </si>
  <si>
    <t xml:space="preserve">Mobili-
sation</t>
  </si>
  <si>
    <t xml:space="preserve">Required
On Site</t>
  </si>
  <si>
    <t xml:space="preserve">Status</t>
  </si>
  <si>
    <t xml:space="preserve">Float
(Days)</t>
  </si>
  <si>
    <t xml:space="preserve">Overall
Delta
(Days)</t>
  </si>
  <si>
    <t xml:space="preserve">Comments</t>
  </si>
  <si>
    <t xml:space="preserve">0010</t>
  </si>
  <si>
    <t xml:space="preserve">Structural steel - transfer slab &amp; primary frame</t>
  </si>
  <si>
    <t xml:space="preserve">High</t>
  </si>
  <si>
    <t xml:space="preserve">Planned</t>
  </si>
  <si>
    <t xml:space="preserve">In Progress</t>
  </si>
  <si>
    <t xml:space="preserve">Actual</t>
  </si>
  <si>
    <t xml:space="preserve">0020</t>
  </si>
  <si>
    <t xml:space="preserve">Facade &amp; unitised curtain wall</t>
  </si>
  <si>
    <t xml:space="preserve">0030</t>
  </si>
  <si>
    <t xml:space="preserve">Lifts &amp; escalators</t>
  </si>
  <si>
    <t xml:space="preserve">Not Started</t>
  </si>
  <si>
    <t xml:space="preserve">0040</t>
  </si>
  <si>
    <t xml:space="preserve">MEP services (mechanical, electrical, plumbing)</t>
  </si>
  <si>
    <t xml:space="preserve">0050</t>
  </si>
  <si>
    <t xml:space="preserve">Fire protection &amp; sprinklers</t>
  </si>
  <si>
    <t xml:space="preserve">Medium</t>
  </si>
  <si>
    <t xml:space="preserve">0060</t>
  </si>
  <si>
    <t xml:space="preserve">BMS / ELV / security systems</t>
  </si>
  <si>
    <t xml:space="preserve">0070</t>
  </si>
  <si>
    <t xml:space="preserve">Roofing &amp; waterproofing</t>
  </si>
  <si>
    <t xml:space="preserve">0080</t>
  </si>
  <si>
    <t xml:space="preserve">Common-area fit-out &amp; finishes</t>
  </si>
  <si>
    <t xml:space="preserve">0090</t>
  </si>
  <si>
    <t xml:space="preserve">Ceilings &amp; partitions</t>
  </si>
  <si>
    <t xml:space="preserve">0100</t>
  </si>
  <si>
    <t xml:space="preserve">Soft &amp; hard landscaping</t>
  </si>
  <si>
    <t xml:space="preserve">Low</t>
  </si>
  <si>
    <t xml:space="preserve">0110</t>
  </si>
  <si>
    <t xml:space="preserve">Car-park equipment &amp; wayfinding signage</t>
  </si>
  <si>
    <t xml:space="preserve">0120</t>
  </si>
  <si>
    <t xml:space="preserve">Sanitaryware &amp; washroom fit-out</t>
  </si>
  <si>
    <t xml:space="preserve">0130</t>
  </si>
  <si>
    <t xml:space="preserve">Structured cabling / IT infrastructure</t>
  </si>
  <si>
    <t xml:space="preserve">0140</t>
  </si>
  <si>
    <t xml:space="preserve">Specialist feature lighting (proprietary)</t>
  </si>
  <si>
    <t xml:space="preserve">0150</t>
  </si>
  <si>
    <t xml:space="preserve">Loading-dock equipment (levellers &amp; shutters)</t>
  </si>
  <si>
    <t xml:space="preserve">PROCUREMENT TRACKER  ---  Northgate Retail Centre, Meridian Land development</t>
  </si>
  <si>
    <t xml:space="preserve">Date: 12 Jul 2026  |  From: Apex Project Management  |  Project: Northgate Retail Centre  |  Ref: NGRC-PT-001  |  Value: $68M (construction)</t>
  </si>
  <si>
    <t xml:space="preserve">AUTO-POPULATED from Procurement Schedule. Do not edit. All data flows from the Schedule tab.</t>
  </si>
  <si>
    <t xml:space="preserve">PORTFOLIO SUMMARY</t>
  </si>
  <si>
    <t xml:space="preserve">Total Packages</t>
  </si>
  <si>
    <t xml:space="preserve">Awarded</t>
  </si>
  <si>
    <t xml:space="preserve">On Hold</t>
  </si>
  <si>
    <t xml:space="preserve">At Risk</t>
  </si>
  <si>
    <t xml:space="preserve">Behind Prog.</t>
  </si>
  <si>
    <t xml:space="preserve">On Track</t>
  </si>
  <si>
    <t xml:space="preserve">PACKAGE SUMMARY</t>
  </si>
  <si>
    <t xml:space="preserve">Approval:  &gt;$30M = Board  |  $5M-$30M = Committee  |  $2M-$5M = Proc Head  |  &lt;$2M = Proc Manager  ---  Delta: + = late (red)  |  0 = on time  |  - = early (green)</t>
  </si>
  <si>
    <t xml:space="preserve">RAG:  Red = procurement start date has passed  |  Amber = &lt;30 days until procurement must start  |  Green = 30+ days  |  N/A = awarded/complete</t>
  </si>
  <si>
    <t xml:space="preserve">PROCUREMENT START</t>
  </si>
  <si>
    <t xml:space="preserve">AWARD / CONTRACT</t>
  </si>
  <si>
    <t xml:space="preserve">Package Description</t>
  </si>
  <si>
    <t xml:space="preserve">Proc Route</t>
  </si>
  <si>
    <t xml:space="preserve">Est. Value
($M)</t>
  </si>
  <si>
    <t xml:space="preserve">Planned
Proc Start</t>
  </si>
  <si>
    <t xml:space="preserve">Actual
Proc Start</t>
  </si>
  <si>
    <t xml:space="preserve">Start Delta
(Days)</t>
  </si>
  <si>
    <t xml:space="preserve">Planned
Award</t>
  </si>
  <si>
    <t xml:space="preserve">Actual
Award</t>
  </si>
  <si>
    <t xml:space="preserve">Award Delta
(Days)</t>
  </si>
  <si>
    <t xml:space="preserve">RAG</t>
  </si>
  <si>
    <t xml:space="preserve">PROCUREMENT RISK REGISTER  ---  Northgate Retail Centre, Meridian Land development</t>
  </si>
  <si>
    <t xml:space="preserve">Date: 12 Jul 2026  |  From: Apex Project Management  |  Ref: NGRC-PT-001-RISK  |  Construction Manager: James Okafor</t>
  </si>
  <si>
    <t xml:space="preserve">Package</t>
  </si>
  <si>
    <t xml:space="preserve">Risk Type</t>
  </si>
  <si>
    <t xml:space="preserve">Risk Description</t>
  </si>
  <si>
    <t xml:space="preserve">Impact</t>
  </si>
  <si>
    <t xml:space="preserve">Likelihood</t>
  </si>
  <si>
    <t xml:space="preserve">Mitigation</t>
  </si>
  <si>
    <t xml:space="preserve">Owner</t>
  </si>
  <si>
    <t xml:space="preserve">Due Date</t>
  </si>
  <si>
    <t xml:space="preserve">Facade &amp; curtain wall</t>
  </si>
  <si>
    <t xml:space="preserve">Cost</t>
  </si>
  <si>
    <t xml:space="preserve">Lowest bidder (BuildRight Facades) carries scope gaps on cill flashings and movement joints; risk of post-award variation.</t>
  </si>
  <si>
    <t xml:space="preserve">Level pricing against Vertex Envelope scope; close gaps in pre-award clarification before recommendation to award.</t>
  </si>
  <si>
    <t xml:space="preserve">Daniel Cross</t>
  </si>
  <si>
    <t xml:space="preserve">Structural steel</t>
  </si>
  <si>
    <t xml:space="preserve">Level 3 transfer-slab design 2 weeks late from FormWorks; steel fabrication release cannot lock until design frozen. Slab pour on critical path.</t>
  </si>
  <si>
    <t xml:space="preserve">Escalate design freeze with FormWorks; issue advance-order for primary tonnage against 90% design to protect fabrication slot.</t>
  </si>
  <si>
    <t xml:space="preserve">James Okafor</t>
  </si>
  <si>
    <t xml:space="preserve">Design</t>
  </si>
  <si>
    <t xml:space="preserve">Basement waterproofing variation (~$180k) under review; spec revision may cascade to roofing package scope and pricing basis.</t>
  </si>
  <si>
    <t xml:space="preserve">Freeze waterproofing spec before roofing RFP floats; dispute ~$70k of the variation with Cornerstone before tender basis is set.</t>
  </si>
  <si>
    <t xml:space="preserve">MEP services</t>
  </si>
  <si>
    <t xml:space="preserve">Long-lead switchgear (16-20 wk delivery) sits inside the procurement window; late award pushes energisation past fit-out start.</t>
  </si>
  <si>
    <t xml:space="preserve">Pull MEP RFP forward 3 weeks; pre-order switchgear on nominated-supplier basis ahead of main MEP award.</t>
  </si>
  <si>
    <t xml:space="preserve">Single-source OEM lead times up to 22 weeks; competitive tender window may not leave enough float before required-on-site.</t>
  </si>
  <si>
    <t xml:space="preserve">Confirm delivery lead times at RFP stage; consider negotiated route if tender float proves insufficient.</t>
  </si>
  <si>
    <t xml:space="preserve">CONFIGURATION  ---  Procurement Duration Settings</t>
  </si>
  <si>
    <t xml:space="preserve">Stage durations drive the auto-calculation on the Procurement Schedule. Edit these to change all planned dates.</t>
  </si>
  <si>
    <t xml:space="preserve">STANDARD PROCUREMENT STAGE DURATIONS (Working Days)</t>
  </si>
  <si>
    <t xml:space="preserve">Stage</t>
  </si>
  <si>
    <t xml:space="preserve">CT (&gt;$5M)</t>
  </si>
  <si>
    <t xml:space="preserve">CT ($2-5M)</t>
  </si>
  <si>
    <t xml:space="preserve">CT (&lt;$2M)</t>
  </si>
  <si>
    <t xml:space="preserve">NQ (&lt;$2M)</t>
  </si>
  <si>
    <t xml:space="preserve">Prep Bid Docs</t>
  </si>
  <si>
    <t xml:space="preserve">Float RFP</t>
  </si>
  <si>
    <t xml:space="preserve">Bid Period</t>
  </si>
  <si>
    <t xml:space="preserve">Bid Review</t>
  </si>
  <si>
    <t xml:space="preserve">Interviews</t>
  </si>
  <si>
    <t xml:space="preserve">Technical Eval</t>
  </si>
  <si>
    <t xml:space="preserve">Approval / Award</t>
  </si>
  <si>
    <t xml:space="preserve">Issue PO</t>
  </si>
  <si>
    <t xml:space="preserve">Issue Contract</t>
  </si>
  <si>
    <t xml:space="preserve">Mobilisation</t>
  </si>
  <si>
    <t xml:space="preserve">TOTAL (Working Days)</t>
  </si>
  <si>
    <t xml:space="preserve">TOTAL (Calendar Weeks, approx)</t>
  </si>
  <si>
    <t xml:space="preserve">WARNING: Rows 7-16 are referenced by the auto-calc formulas on the Procurement Schedule. Do not insert or delete rows in this section.</t>
  </si>
  <si>
    <t xml:space="preserve">APPROVAL THRESHOLDS</t>
  </si>
  <si>
    <t xml:space="preserve">Threshold</t>
  </si>
  <si>
    <t xml:space="preserve">Amount</t>
  </si>
  <si>
    <t xml:space="preserve">Approver</t>
  </si>
  <si>
    <t xml:space="preserve">Notes</t>
  </si>
  <si>
    <t xml:space="preserve">High Value</t>
  </si>
  <si>
    <t xml:space="preserve">Tender Board</t>
  </si>
  <si>
    <t xml:space="preserve">Full board review. Chair: Client rep. Members: Proc Head, PM Director, cost consultant.</t>
  </si>
  <si>
    <t xml:space="preserve">Mid Value</t>
  </si>
  <si>
    <t xml:space="preserve">Procurement Committee</t>
  </si>
  <si>
    <t xml:space="preserve">Committee review. Shorter lead time; still needs scheduling.</t>
  </si>
  <si>
    <t xml:space="preserve">Low Value</t>
  </si>
  <si>
    <t xml:space="preserve">Procurement Head</t>
  </si>
  <si>
    <t xml:space="preserve">Direct approval.</t>
  </si>
  <si>
    <t xml:space="preserve">Minor</t>
  </si>
  <si>
    <t xml:space="preserve">Procurement Manager</t>
  </si>
  <si>
    <t xml:space="preserve">PROJECT INFORMATION</t>
  </si>
  <si>
    <t xml:space="preserve">Project Name</t>
  </si>
  <si>
    <t xml:space="preserve">Northgate Retail Centre</t>
  </si>
  <si>
    <t xml:space="preserve">Location</t>
  </si>
  <si>
    <t xml:space="preserve">Meridian Land development</t>
  </si>
  <si>
    <t xml:space="preserve">Project Reference</t>
  </si>
  <si>
    <t xml:space="preserve">NGRC-PT-001</t>
  </si>
  <si>
    <t xml:space="preserve">Estimated Value</t>
  </si>
  <si>
    <t xml:space="preserve">$68M (construction)</t>
  </si>
  <si>
    <t xml:space="preserve">Construction Manager</t>
  </si>
  <si>
    <t xml:space="preserve">Prepared By</t>
  </si>
  <si>
    <t xml:space="preserve">Apex Project Management</t>
  </si>
  <si>
    <t xml:space="preserve">Date Created</t>
  </si>
  <si>
    <t xml:space="preserve">12 Jul 2026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</si>
</sst>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dd\ mmm\ yy"/>
    <numFmt numFmtId="167" formatCode="#,##0"/>
    <numFmt numFmtId="168" formatCode="dd\ mmm\ yyyy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color rgb="FF999999"/>
      <name val="Arial"/>
      <family val="0"/>
      <charset val="1"/>
    </font>
    <font>
      <b val="true"/>
      <sz val="12"/>
      <color rgb="FF8A6D34"/>
      <name val="Arial"/>
      <family val="0"/>
      <charset val="1"/>
    </font>
    <font>
      <b val="true"/>
      <sz val="11"/>
      <color rgb="FF8A6D34"/>
      <name val="Arial"/>
      <family val="0"/>
      <charset val="1"/>
    </font>
    <font>
      <sz val="11"/>
      <color rgb="FF33333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333333"/>
      <name val="Arial"/>
      <family val="0"/>
      <charset val="1"/>
    </font>
    <font>
      <sz val="9"/>
      <color rgb="FFFFFFFF"/>
      <name val="Arial"/>
      <family val="0"/>
      <charset val="1"/>
    </font>
    <font>
      <i val="true"/>
      <sz val="9"/>
      <color rgb="FF8A6D34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8"/>
      <color rgb="FF8A6D34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8"/>
      <color rgb="FFE65100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20"/>
      <color rgb="FF8A6D34"/>
      <name val="Arial"/>
      <family val="0"/>
      <charset val="1"/>
    </font>
    <font>
      <b val="true"/>
      <sz val="9"/>
      <color rgb="FFD32F2F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8A6D34"/>
        <bgColor rgb="FF333333"/>
      </patternFill>
    </fill>
    <fill>
      <patternFill patternType="solid">
        <fgColor rgb="FFF5F5F5"/>
        <bgColor rgb="FFFFF8E1"/>
      </patternFill>
    </fill>
    <fill>
      <patternFill patternType="solid">
        <fgColor rgb="FF8A6D34"/>
        <bgColor rgb="FF8A6D34"/>
      </patternFill>
    </fill>
    <fill>
      <patternFill patternType="solid">
        <fgColor rgb="FFEFE6D3"/>
        <bgColor rgb="FFE7EEF4"/>
      </patternFill>
    </fill>
    <fill>
      <patternFill patternType="solid">
        <fgColor rgb="FFFFFFFF"/>
        <bgColor rgb="FFF5F5F5"/>
      </patternFill>
    </fill>
    <fill>
      <patternFill patternType="solid">
        <fgColor rgb="FFFFF8E1"/>
        <bgColor rgb="FFFFF3CD"/>
      </patternFill>
    </fill>
    <fill>
      <patternFill patternType="solid">
        <fgColor rgb="FFFFF3CD"/>
        <bgColor rgb="FFFFF2CC"/>
      </patternFill>
    </fill>
    <fill>
      <patternFill patternType="solid">
        <fgColor rgb="FFE7EEF4"/>
        <bgColor rgb="FFEFE6D3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DBDB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6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5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5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3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6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0" fillId="6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0" fillId="3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5" fillId="6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15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1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ill>
        <patternFill patternType="solid">
          <fgColor rgb="FF8A6D34"/>
          <bgColor rgb="FF000000"/>
        </patternFill>
      </fill>
    </dxf>
    <dxf>
      <fill>
        <patternFill patternType="solid">
          <fgColor rgb="FFF5F5F5"/>
          <bgColor rgb="FF000000"/>
        </patternFill>
      </fill>
    </dxf>
    <dxf>
      <fill>
        <patternFill patternType="solid">
          <fgColor rgb="FFFFF3CD"/>
          <bgColor rgb="FF000000"/>
        </patternFill>
      </fill>
    </dxf>
    <dxf>
      <fill>
        <patternFill patternType="solid">
          <fgColor rgb="FFFFF8E1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EFE6D3"/>
          <bgColor rgb="FF000000"/>
        </patternFill>
      </fill>
    </dxf>
    <dxf>
      <fill>
        <patternFill patternType="solid">
          <fgColor rgb="FFFFD7D7"/>
          <bgColor rgb="FF000000"/>
        </patternFill>
      </fill>
    </dxf>
    <dxf>
      <fill>
        <patternFill patternType="solid">
          <fgColor rgb="FFFFF2CC"/>
          <bgColor rgb="FF000000"/>
        </patternFill>
      </fill>
    </dxf>
    <dxf>
      <fill>
        <patternFill patternType="solid">
          <fgColor rgb="FFE65100"/>
          <bgColor rgb="FF000000"/>
        </patternFill>
      </fill>
    </dxf>
    <dxf>
      <fill>
        <patternFill patternType="solid">
          <fgColor rgb="FFFCE4D6"/>
          <bgColor rgb="FF000000"/>
        </patternFill>
      </fill>
    </dxf>
    <dxf>
      <fill>
        <patternFill patternType="solid">
          <fgColor rgb="FFD32F2F"/>
          <bgColor rgb="FF000000"/>
        </patternFill>
      </fill>
    </dxf>
    <dxf>
      <fill>
        <patternFill patternType="solid">
          <fgColor rgb="FFF57C00"/>
          <bgColor rgb="FF000000"/>
        </patternFill>
      </fill>
    </dxf>
    <dxf>
      <fill>
        <patternFill patternType="solid">
          <fgColor rgb="FFC2A878"/>
          <bgColor rgb="FF000000"/>
        </patternFill>
      </fill>
    </dxf>
    <dxf>
      <font>
        <name val="Arial"/>
        <charset val="1"/>
        <family val="0"/>
        <b val="1"/>
        <sz val="11"/>
      </font>
      <fill>
        <patternFill>
          <bgColor rgb="FFFCE4D6"/>
        </patternFill>
      </fill>
    </dxf>
    <dxf>
      <font>
        <name val="Arial"/>
        <charset val="1"/>
        <family val="0"/>
        <b val="1"/>
        <sz val="11"/>
      </font>
      <fill>
        <patternFill>
          <bgColor rgb="FFFFF2CC"/>
        </patternFill>
      </fill>
    </dxf>
    <dxf>
      <font>
        <name val="Arial"/>
        <charset val="1"/>
        <family val="0"/>
        <b val="1"/>
        <sz val="11"/>
      </font>
      <fill>
        <patternFill>
          <bgColor rgb="FFEFE6D3"/>
        </patternFill>
      </fill>
    </dxf>
    <dxf>
      <font>
        <name val="Arial"/>
        <charset val="1"/>
        <family val="0"/>
        <b val="1"/>
        <sz val="11"/>
      </font>
      <fill>
        <patternFill>
          <bgColor rgb="FFEFE6D3"/>
        </patternFill>
      </fill>
    </dxf>
    <dxf>
      <font>
        <name val="Arial"/>
        <charset val="1"/>
        <family val="0"/>
        <b val="1"/>
        <sz val="11"/>
      </font>
      <fill>
        <patternFill>
          <bgColor rgb="FFC8C8C8"/>
        </patternFill>
      </fill>
    </dxf>
    <dxf>
      <font>
        <name val="Arial"/>
        <charset val="1"/>
        <family val="0"/>
        <b val="1"/>
        <color rgb="FFD32F2F"/>
        <sz val="11"/>
      </font>
      <fill>
        <patternFill>
          <bgColor rgb="FFFFD7D7"/>
        </patternFill>
      </fill>
    </dxf>
    <dxf>
      <font>
        <name val="Arial"/>
        <charset val="1"/>
        <family val="0"/>
        <b val="1"/>
        <color rgb="FFF57C00"/>
        <sz val="11"/>
      </font>
      <fill>
        <patternFill>
          <bgColor rgb="FFFFF2CC"/>
        </patternFill>
      </fill>
    </dxf>
    <dxf>
      <font>
        <name val="Arial"/>
        <charset val="1"/>
        <family val="0"/>
        <b val="1"/>
        <color rgb="FFC2A878"/>
        <sz val="11"/>
      </font>
      <fill>
        <patternFill>
          <bgColor rgb="FFEFE6D3"/>
        </patternFill>
      </fill>
    </dxf>
    <dxf>
      <font>
        <name val="Arial"/>
        <charset val="1"/>
        <family val="0"/>
        <b val="1"/>
        <sz val="11"/>
      </font>
      <fill>
        <patternFill>
          <bgColor rgb="FFFFD7D7"/>
        </patternFill>
      </fill>
    </dxf>
    <dxf>
      <font>
        <name val="Arial"/>
        <charset val="1"/>
        <family val="0"/>
        <b val="1"/>
        <color rgb="FFFFFFFF"/>
        <sz val="11"/>
      </font>
      <fill>
        <patternFill>
          <bgColor rgb="FFD32F2F"/>
        </patternFill>
      </fill>
    </dxf>
    <dxf>
      <font>
        <name val="Arial"/>
        <charset val="1"/>
        <family val="0"/>
        <b val="1"/>
        <color rgb="FFFFFFFF"/>
        <sz val="11"/>
      </font>
      <fill>
        <patternFill>
          <bgColor rgb="FFF57C00"/>
        </patternFill>
      </fill>
    </dxf>
    <dxf>
      <font>
        <name val="Arial"/>
        <charset val="1"/>
        <family val="0"/>
        <b val="1"/>
        <color rgb="FFFFFFFF"/>
        <sz val="11"/>
      </font>
      <fill>
        <patternFill>
          <bgColor rgb="FFC2A878"/>
        </patternFill>
      </fill>
    </dxf>
    <dxf>
      <font>
        <name val="Arial"/>
        <charset val="1"/>
        <family val="0"/>
        <b val="1"/>
        <color rgb="FFFFFFFF"/>
        <sz val="11"/>
      </font>
      <fill>
        <patternFill>
          <bgColor rgb="FFC2A878"/>
        </patternFill>
      </fill>
    </dxf>
  </dxfs>
  <colors>
    <indexedColors>
      <rgbColor rgb="FF000000"/>
      <rgbColor rgb="FFFFFFFF"/>
      <rgbColor rgb="FFFF0000"/>
      <rgbColor rgb="FFC2A878"/>
      <rgbColor rgb="FF8A6D34"/>
      <rgbColor rgb="FFFFF2CC"/>
      <rgbColor rgb="FFFF00FF"/>
      <rgbColor rgb="FFEFE6D3"/>
      <rgbColor rgb="FF800000"/>
      <rgbColor rgb="FF8A6D34"/>
      <rgbColor rgb="FF8A6D34"/>
      <rgbColor rgb="FF808000"/>
      <rgbColor rgb="FF800080"/>
      <rgbColor rgb="FF8A6D34"/>
      <rgbColor rgb="FFBDBDBD"/>
      <rgbColor rgb="FFC2A878"/>
      <rgbColor rgb="FFC2A878"/>
      <rgbColor rgb="FF993366"/>
      <rgbColor rgb="FFFFF8E1"/>
      <rgbColor rgb="FFEFE6D3"/>
      <rgbColor rgb="FF660066"/>
      <rgbColor rgb="FFFF8080"/>
      <rgbColor rgb="FF8A6D34"/>
      <rgbColor rgb="FFC8C8C8"/>
      <rgbColor rgb="FF8A6D34"/>
      <rgbColor rgb="FFFF00FF"/>
      <rgbColor rgb="FFFFFF00"/>
      <rgbColor rgb="FFEFE6D3"/>
      <rgbColor rgb="FF800080"/>
      <rgbColor rgb="FF800000"/>
      <rgbColor rgb="FF8A6D34"/>
      <rgbColor rgb="FF8A6D34"/>
      <rgbColor rgb="FFC2A878"/>
      <rgbColor rgb="FFE7EEF4"/>
      <rgbColor rgb="FFEFE6D3"/>
      <rgbColor rgb="FFFFF3CD"/>
      <rgbColor rgb="FFEFE6D3"/>
      <rgbColor rgb="FFFCE4D6"/>
      <rgbColor rgb="FFF5F5F5"/>
      <rgbColor rgb="FFFFD7D7"/>
      <rgbColor rgb="FF8A6D34"/>
      <rgbColor rgb="FFC2A878"/>
      <rgbColor rgb="FFC2A878"/>
      <rgbColor rgb="FFFFCC00"/>
      <rgbColor rgb="FFE65100"/>
      <rgbColor rgb="FFF57C00"/>
      <rgbColor rgb="FF666666"/>
      <rgbColor rgb="FF999999"/>
      <rgbColor rgb="FF8A6D34"/>
      <rgbColor rgb="FFC2A878"/>
      <rgbColor rgb="FF8A6D34"/>
      <rgbColor rgb="FF333300"/>
      <rgbColor rgb="FFD32F2F"/>
      <rgbColor rgb="FF993366"/>
      <rgbColor rgb="FF8A6D34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8A6D34"/>
      </a:dk2>
      <a:lt2>
        <a:srgbClr val="EEECE1"/>
      </a:lt2>
      <a:accent1>
        <a:srgbClr val="C2A878"/>
      </a:accent1>
      <a:accent2>
        <a:srgbClr val="C0504D"/>
      </a:accent2>
      <a:accent3>
        <a:srgbClr val="C2A878"/>
      </a:accent3>
      <a:accent4>
        <a:srgbClr val="C2A878"/>
      </a:accent4>
      <a:accent5>
        <a:srgbClr val="C2A878"/>
      </a:accent5>
      <a:accent6>
        <a:srgbClr val="F79646"/>
      </a:accent6>
      <a:hlink>
        <a:srgbClr val="8A6D34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565C0"/>
    <pageSetUpPr fitToPage="true"/>
  </sheetPr>
  <dimension ref="A1:G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4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7" min="6" style="0" width="12"/>
  </cols>
  <sheetData>
    <row r="1" customFormat="false" ht="7.5" hidden="false" customHeight="true" outlineLevel="0" collapsed="false"/>
    <row r="2" customFormat="false" ht="25.5" hidden="false" customHeight="tru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5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7.5" hidden="false" customHeight="true" outlineLevel="0" collapsed="false"/>
    <row r="5" customFormat="false" ht="25.5" hidden="false" customHeight="true" outlineLevel="0" collapsed="false">
      <c r="A5" s="3" t="s">
        <v>2</v>
      </c>
      <c r="B5" s="3"/>
      <c r="C5" s="3"/>
      <c r="D5" s="3"/>
      <c r="E5" s="3"/>
      <c r="F5" s="3"/>
      <c r="G5" s="3"/>
    </row>
    <row r="6" customFormat="false" ht="37.5" hidden="false" customHeight="true" outlineLevel="0" collapsed="false">
      <c r="A6" s="4" t="s">
        <v>3</v>
      </c>
      <c r="B6" s="4"/>
      <c r="C6" s="5" t="s">
        <v>4</v>
      </c>
      <c r="D6" s="5"/>
      <c r="E6" s="5"/>
      <c r="F6" s="5"/>
      <c r="G6" s="5"/>
    </row>
    <row r="7" customFormat="false" ht="24" hidden="false" customHeight="true" outlineLevel="0" collapsed="false">
      <c r="A7" s="4" t="s">
        <v>5</v>
      </c>
      <c r="B7" s="4"/>
      <c r="C7" s="5" t="s">
        <v>6</v>
      </c>
      <c r="D7" s="5"/>
      <c r="E7" s="5"/>
      <c r="F7" s="5"/>
      <c r="G7" s="5"/>
    </row>
    <row r="8" customFormat="false" ht="37.5" hidden="false" customHeight="true" outlineLevel="0" collapsed="false">
      <c r="A8" s="4" t="s">
        <v>7</v>
      </c>
      <c r="B8" s="4"/>
      <c r="C8" s="5" t="s">
        <v>8</v>
      </c>
      <c r="D8" s="5"/>
      <c r="E8" s="5"/>
      <c r="F8" s="5"/>
      <c r="G8" s="5"/>
    </row>
    <row r="9" customFormat="false" ht="7.5" hidden="false" customHeight="true" outlineLevel="0" collapsed="false"/>
    <row r="10" customFormat="false" ht="25.5" hidden="false" customHeight="true" outlineLevel="0" collapsed="false">
      <c r="A10" s="3" t="s">
        <v>9</v>
      </c>
      <c r="B10" s="3"/>
      <c r="C10" s="3"/>
      <c r="D10" s="3"/>
      <c r="E10" s="3"/>
      <c r="F10" s="3"/>
      <c r="G10" s="3"/>
    </row>
    <row r="11" customFormat="false" ht="37.5" hidden="false" customHeight="true" outlineLevel="0" collapsed="false">
      <c r="A11" s="4" t="s">
        <v>10</v>
      </c>
      <c r="B11" s="4"/>
      <c r="C11" s="5" t="s">
        <v>11</v>
      </c>
      <c r="D11" s="5"/>
      <c r="E11" s="5"/>
      <c r="F11" s="5"/>
      <c r="G11" s="5"/>
    </row>
    <row r="12" customFormat="false" ht="37.5" hidden="false" customHeight="true" outlineLevel="0" collapsed="false">
      <c r="A12" s="4" t="s">
        <v>12</v>
      </c>
      <c r="B12" s="4"/>
      <c r="C12" s="5" t="s">
        <v>13</v>
      </c>
      <c r="D12" s="5"/>
      <c r="E12" s="5"/>
      <c r="F12" s="5"/>
      <c r="G12" s="5"/>
    </row>
    <row r="13" customFormat="false" ht="37.5" hidden="false" customHeight="true" outlineLevel="0" collapsed="false">
      <c r="A13" s="4" t="s">
        <v>14</v>
      </c>
      <c r="B13" s="4"/>
      <c r="C13" s="5" t="s">
        <v>15</v>
      </c>
      <c r="D13" s="5"/>
      <c r="E13" s="5"/>
      <c r="F13" s="5"/>
      <c r="G13" s="5"/>
    </row>
    <row r="14" customFormat="false" ht="37.5" hidden="false" customHeight="true" outlineLevel="0" collapsed="false">
      <c r="A14" s="4" t="s">
        <v>16</v>
      </c>
      <c r="B14" s="4"/>
      <c r="C14" s="5" t="s">
        <v>17</v>
      </c>
      <c r="D14" s="5"/>
      <c r="E14" s="5"/>
      <c r="F14" s="5"/>
      <c r="G14" s="5"/>
    </row>
    <row r="15" customFormat="false" ht="24" hidden="false" customHeight="true" outlineLevel="0" collapsed="false">
      <c r="A15" s="4" t="s">
        <v>18</v>
      </c>
      <c r="B15" s="4"/>
      <c r="C15" s="5" t="s">
        <v>19</v>
      </c>
      <c r="D15" s="5"/>
      <c r="E15" s="5"/>
      <c r="F15" s="5"/>
      <c r="G15" s="5"/>
    </row>
    <row r="16" customFormat="false" ht="7.5" hidden="false" customHeight="true" outlineLevel="0" collapsed="false"/>
    <row r="17" customFormat="false" ht="25.5" hidden="false" customHeight="true" outlineLevel="0" collapsed="false">
      <c r="A17" s="3" t="s">
        <v>20</v>
      </c>
      <c r="B17" s="3"/>
      <c r="C17" s="3"/>
      <c r="D17" s="3"/>
      <c r="E17" s="3"/>
      <c r="F17" s="3"/>
      <c r="G17" s="3"/>
    </row>
    <row r="18" customFormat="false" ht="33" hidden="false" customHeight="true" outlineLevel="0" collapsed="false">
      <c r="A18" s="6" t="s">
        <v>21</v>
      </c>
      <c r="B18" s="6" t="s">
        <v>22</v>
      </c>
      <c r="C18" s="6" t="s">
        <v>23</v>
      </c>
      <c r="D18" s="6" t="s">
        <v>24</v>
      </c>
      <c r="E18" s="6" t="s">
        <v>25</v>
      </c>
      <c r="F18" s="6" t="s">
        <v>26</v>
      </c>
    </row>
    <row r="19" customFormat="false" ht="49.5" hidden="false" customHeight="true" outlineLevel="0" collapsed="false">
      <c r="A19" s="7" t="s">
        <v>27</v>
      </c>
      <c r="B19" s="8" t="s">
        <v>28</v>
      </c>
      <c r="C19" s="9" t="s">
        <v>29</v>
      </c>
      <c r="D19" s="10" t="s">
        <v>30</v>
      </c>
      <c r="E19" s="10" t="s">
        <v>31</v>
      </c>
      <c r="F19" s="10" t="s">
        <v>32</v>
      </c>
    </row>
    <row r="20" customFormat="false" ht="49.5" hidden="false" customHeight="true" outlineLevel="0" collapsed="false">
      <c r="A20" s="11" t="s">
        <v>33</v>
      </c>
      <c r="B20" s="12" t="s">
        <v>34</v>
      </c>
      <c r="C20" s="13" t="s">
        <v>35</v>
      </c>
      <c r="D20" s="14" t="s">
        <v>36</v>
      </c>
      <c r="E20" s="14" t="s">
        <v>36</v>
      </c>
      <c r="F20" s="14" t="s">
        <v>32</v>
      </c>
    </row>
    <row r="21" customFormat="false" ht="49.5" hidden="false" customHeight="true" outlineLevel="0" collapsed="false">
      <c r="A21" s="7" t="s">
        <v>37</v>
      </c>
      <c r="B21" s="8" t="s">
        <v>38</v>
      </c>
      <c r="C21" s="9" t="s">
        <v>39</v>
      </c>
      <c r="D21" s="10" t="s">
        <v>40</v>
      </c>
      <c r="E21" s="10" t="s">
        <v>40</v>
      </c>
      <c r="F21" s="10" t="s">
        <v>40</v>
      </c>
    </row>
    <row r="22" customFormat="false" ht="49.5" hidden="false" customHeight="true" outlineLevel="0" collapsed="false">
      <c r="A22" s="11" t="s">
        <v>41</v>
      </c>
      <c r="B22" s="12" t="s">
        <v>42</v>
      </c>
      <c r="C22" s="13" t="s">
        <v>43</v>
      </c>
      <c r="D22" s="14" t="s">
        <v>44</v>
      </c>
      <c r="E22" s="14" t="s">
        <v>44</v>
      </c>
      <c r="F22" s="14" t="s">
        <v>44</v>
      </c>
    </row>
    <row r="23" customFormat="false" ht="48" hidden="false" customHeight="true" outlineLevel="0" collapsed="false">
      <c r="A23" s="4" t="s">
        <v>45</v>
      </c>
      <c r="B23" s="4"/>
      <c r="C23" s="5" t="s">
        <v>46</v>
      </c>
      <c r="D23" s="5"/>
      <c r="E23" s="5"/>
      <c r="F23" s="5"/>
      <c r="G23" s="5"/>
    </row>
    <row r="24" customFormat="false" ht="7.5" hidden="false" customHeight="true" outlineLevel="0" collapsed="false"/>
    <row r="25" customFormat="false" ht="25.5" hidden="false" customHeight="true" outlineLevel="0" collapsed="false">
      <c r="A25" s="3" t="s">
        <v>47</v>
      </c>
      <c r="B25" s="3"/>
      <c r="C25" s="3"/>
      <c r="D25" s="3"/>
      <c r="E25" s="3"/>
      <c r="F25" s="3"/>
      <c r="G25" s="3"/>
    </row>
    <row r="26" customFormat="false" ht="25.5" hidden="false" customHeight="true" outlineLevel="0" collapsed="false">
      <c r="A26" s="6" t="s">
        <v>48</v>
      </c>
      <c r="B26" s="6" t="s">
        <v>49</v>
      </c>
      <c r="C26" s="15" t="s">
        <v>50</v>
      </c>
      <c r="D26" s="15"/>
      <c r="E26" s="15"/>
      <c r="F26" s="15"/>
      <c r="G26" s="15"/>
    </row>
    <row r="27" customFormat="false" ht="33" hidden="false" customHeight="true" outlineLevel="0" collapsed="false">
      <c r="A27" s="16" t="s">
        <v>51</v>
      </c>
      <c r="B27" s="16" t="s">
        <v>52</v>
      </c>
      <c r="C27" s="5" t="s">
        <v>53</v>
      </c>
      <c r="D27" s="5"/>
      <c r="E27" s="5"/>
      <c r="F27" s="5"/>
      <c r="G27" s="5"/>
    </row>
    <row r="28" customFormat="false" ht="33" hidden="false" customHeight="true" outlineLevel="0" collapsed="false">
      <c r="A28" s="17" t="s">
        <v>54</v>
      </c>
      <c r="B28" s="17" t="s">
        <v>55</v>
      </c>
      <c r="C28" s="18" t="s">
        <v>56</v>
      </c>
      <c r="D28" s="18"/>
      <c r="E28" s="18"/>
      <c r="F28" s="18"/>
      <c r="G28" s="18"/>
    </row>
    <row r="29" customFormat="false" ht="33" hidden="false" customHeight="true" outlineLevel="0" collapsed="false">
      <c r="A29" s="16" t="s">
        <v>57</v>
      </c>
      <c r="B29" s="16" t="s">
        <v>58</v>
      </c>
      <c r="C29" s="5" t="s">
        <v>59</v>
      </c>
      <c r="D29" s="5"/>
      <c r="E29" s="5"/>
      <c r="F29" s="5"/>
      <c r="G29" s="5"/>
    </row>
    <row r="30" customFormat="false" ht="33" hidden="false" customHeight="true" outlineLevel="0" collapsed="false">
      <c r="A30" s="17" t="s">
        <v>60</v>
      </c>
      <c r="B30" s="17" t="s">
        <v>61</v>
      </c>
      <c r="C30" s="18" t="s">
        <v>62</v>
      </c>
      <c r="D30" s="18"/>
      <c r="E30" s="18"/>
      <c r="F30" s="18"/>
      <c r="G30" s="18"/>
    </row>
    <row r="31" customFormat="false" ht="7.5" hidden="false" customHeight="true" outlineLevel="0" collapsed="false"/>
    <row r="32" customFormat="false" ht="25.5" hidden="false" customHeight="true" outlineLevel="0" collapsed="false">
      <c r="A32" s="3" t="s">
        <v>63</v>
      </c>
      <c r="B32" s="3"/>
      <c r="C32" s="3"/>
      <c r="D32" s="3"/>
      <c r="E32" s="3"/>
      <c r="F32" s="3"/>
      <c r="G32" s="3"/>
    </row>
    <row r="33" customFormat="false" ht="42.75" hidden="false" customHeight="true" outlineLevel="0" collapsed="false">
      <c r="A33" s="4" t="s">
        <v>64</v>
      </c>
      <c r="B33" s="4"/>
      <c r="C33" s="5" t="s">
        <v>65</v>
      </c>
      <c r="D33" s="5"/>
      <c r="E33" s="5"/>
      <c r="F33" s="5"/>
      <c r="G33" s="5"/>
    </row>
    <row r="34" customFormat="false" ht="42.75" hidden="false" customHeight="true" outlineLevel="0" collapsed="false">
      <c r="A34" s="4" t="s">
        <v>66</v>
      </c>
      <c r="B34" s="4"/>
      <c r="C34" s="5" t="s">
        <v>67</v>
      </c>
      <c r="D34" s="5"/>
      <c r="E34" s="5"/>
      <c r="F34" s="5"/>
      <c r="G34" s="5"/>
    </row>
    <row r="35" customFormat="false" ht="42.75" hidden="false" customHeight="true" outlineLevel="0" collapsed="false">
      <c r="A35" s="4" t="s">
        <v>68</v>
      </c>
      <c r="B35" s="4"/>
      <c r="C35" s="5" t="s">
        <v>69</v>
      </c>
      <c r="D35" s="5"/>
      <c r="E35" s="5"/>
      <c r="F35" s="5"/>
      <c r="G35" s="5"/>
    </row>
    <row r="36" customFormat="false" ht="7.5" hidden="false" customHeight="true" outlineLevel="0" collapsed="false"/>
    <row r="37" customFormat="false" ht="25.5" hidden="false" customHeight="true" outlineLevel="0" collapsed="false">
      <c r="A37" s="3" t="s">
        <v>70</v>
      </c>
      <c r="B37" s="3"/>
      <c r="C37" s="3"/>
      <c r="D37" s="3"/>
      <c r="E37" s="3"/>
      <c r="F37" s="3"/>
      <c r="G37" s="3"/>
    </row>
    <row r="38" customFormat="false" ht="25.5" hidden="false" customHeight="true" outlineLevel="0" collapsed="false">
      <c r="A38" s="19" t="s">
        <v>71</v>
      </c>
      <c r="B38" s="19"/>
      <c r="C38" s="19"/>
      <c r="D38" s="19"/>
      <c r="E38" s="19"/>
      <c r="F38" s="19"/>
      <c r="G38" s="19"/>
    </row>
    <row r="39" customFormat="false" ht="33" hidden="false" customHeight="true" outlineLevel="0" collapsed="false">
      <c r="A39" s="4" t="s">
        <v>72</v>
      </c>
      <c r="B39" s="4"/>
      <c r="C39" s="5" t="s">
        <v>73</v>
      </c>
      <c r="D39" s="5"/>
      <c r="E39" s="5"/>
      <c r="F39" s="5"/>
      <c r="G39" s="5"/>
    </row>
    <row r="40" customFormat="false" ht="33" hidden="false" customHeight="true" outlineLevel="0" collapsed="false">
      <c r="A40" s="4" t="s">
        <v>74</v>
      </c>
      <c r="B40" s="4"/>
      <c r="C40" s="5" t="s">
        <v>75</v>
      </c>
      <c r="D40" s="5"/>
      <c r="E40" s="5"/>
      <c r="F40" s="5"/>
      <c r="G40" s="5"/>
    </row>
    <row r="41" customFormat="false" ht="33" hidden="false" customHeight="true" outlineLevel="0" collapsed="false">
      <c r="A41" s="4" t="s">
        <v>76</v>
      </c>
      <c r="B41" s="4"/>
      <c r="C41" s="5" t="s">
        <v>77</v>
      </c>
      <c r="D41" s="5"/>
      <c r="E41" s="5"/>
      <c r="F41" s="5"/>
      <c r="G41" s="5"/>
    </row>
  </sheetData>
  <mergeCells count="44"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10:G10"/>
    <mergeCell ref="A11:B11"/>
    <mergeCell ref="C11:G11"/>
    <mergeCell ref="A12:B12"/>
    <mergeCell ref="C12:G12"/>
    <mergeCell ref="A13:B13"/>
    <mergeCell ref="C13:G13"/>
    <mergeCell ref="A14:B14"/>
    <mergeCell ref="C14:G14"/>
    <mergeCell ref="A15:B15"/>
    <mergeCell ref="C15:G15"/>
    <mergeCell ref="A17:G17"/>
    <mergeCell ref="A23:B23"/>
    <mergeCell ref="C23:G23"/>
    <mergeCell ref="A25:G25"/>
    <mergeCell ref="C26:G26"/>
    <mergeCell ref="C27:G27"/>
    <mergeCell ref="C28:G28"/>
    <mergeCell ref="C29:G29"/>
    <mergeCell ref="C30:G30"/>
    <mergeCell ref="A32:G32"/>
    <mergeCell ref="A33:B33"/>
    <mergeCell ref="C33:G33"/>
    <mergeCell ref="A34:B34"/>
    <mergeCell ref="C34:G34"/>
    <mergeCell ref="A35:B35"/>
    <mergeCell ref="C35:G35"/>
    <mergeCell ref="A37:G37"/>
    <mergeCell ref="A38:G38"/>
    <mergeCell ref="A39:B39"/>
    <mergeCell ref="C39:G39"/>
    <mergeCell ref="A40:B40"/>
    <mergeCell ref="C40:G40"/>
    <mergeCell ref="A41:B41"/>
    <mergeCell ref="C41:G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A7D"/>
    <pageSetUpPr fitToPage="true"/>
  </sheetPr>
  <dimension ref="A1:V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8"/>
    <col collapsed="false" customWidth="true" hidden="false" outlineLevel="0" max="3" min="3" style="0" width="35"/>
    <col collapsed="false" customWidth="true" hidden="false" outlineLevel="0" max="4" min="4" style="0" width="7"/>
    <col collapsed="false" customWidth="true" hidden="false" outlineLevel="0" max="5" min="5" style="0" width="10"/>
    <col collapsed="false" customWidth="true" hidden="false" outlineLevel="0" max="6" min="6" style="0" width="9"/>
    <col collapsed="false" customWidth="true" hidden="false" outlineLevel="0" max="7" min="7" style="0" width="8"/>
    <col collapsed="false" customWidth="true" hidden="false" outlineLevel="0" max="18" min="8" style="0" width="13"/>
    <col collapsed="false" customWidth="true" hidden="false" outlineLevel="0" max="19" min="19" style="0" width="12"/>
    <col collapsed="false" customWidth="true" hidden="false" outlineLevel="0" max="20" min="20" style="0" width="9"/>
    <col collapsed="false" customWidth="true" hidden="false" outlineLevel="0" max="21" min="21" style="0" width="14"/>
    <col collapsed="false" customWidth="true" hidden="false" outlineLevel="0" max="22" min="22" style="0" width="28"/>
  </cols>
  <sheetData>
    <row r="1" customFormat="false" ht="6" hidden="false" customHeight="true" outlineLevel="0" collapsed="false"/>
    <row r="2" customFormat="false" ht="21.75" hidden="false" customHeight="true" outlineLevel="0" collapsed="false">
      <c r="A2" s="20" t="s">
        <v>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customFormat="false" ht="15.75" hidden="false" customHeight="true" outlineLevel="0" collapsed="false">
      <c r="A3" s="21" t="s">
        <v>79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customFormat="false" ht="18" hidden="false" customHeight="true" outlineLevel="0" collapsed="false">
      <c r="A4" s="22" t="s">
        <v>80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customFormat="false" ht="42" hidden="false" customHeight="true" outlineLevel="0" collapsed="false">
      <c r="A5" s="6" t="s">
        <v>81</v>
      </c>
      <c r="B5" s="6" t="s">
        <v>82</v>
      </c>
      <c r="C5" s="6" t="s">
        <v>83</v>
      </c>
      <c r="D5" s="6" t="s">
        <v>84</v>
      </c>
      <c r="E5" s="6" t="s">
        <v>85</v>
      </c>
      <c r="F5" s="6" t="s">
        <v>86</v>
      </c>
      <c r="G5" s="6" t="s">
        <v>87</v>
      </c>
      <c r="H5" s="6" t="s">
        <v>88</v>
      </c>
      <c r="I5" s="6" t="s">
        <v>89</v>
      </c>
      <c r="J5" s="6" t="s">
        <v>90</v>
      </c>
      <c r="K5" s="6" t="s">
        <v>91</v>
      </c>
      <c r="L5" s="6" t="s">
        <v>92</v>
      </c>
      <c r="M5" s="6" t="s">
        <v>93</v>
      </c>
      <c r="N5" s="6" t="s">
        <v>94</v>
      </c>
      <c r="O5" s="6" t="s">
        <v>95</v>
      </c>
      <c r="P5" s="6" t="s">
        <v>96</v>
      </c>
      <c r="Q5" s="6" t="s">
        <v>97</v>
      </c>
      <c r="R5" s="6" t="s">
        <v>98</v>
      </c>
      <c r="S5" s="6" t="s">
        <v>99</v>
      </c>
      <c r="T5" s="6" t="s">
        <v>100</v>
      </c>
      <c r="U5" s="6" t="s">
        <v>101</v>
      </c>
      <c r="V5" s="6" t="s">
        <v>102</v>
      </c>
    </row>
    <row r="6" customFormat="false" ht="21.75" hidden="false" customHeight="true" outlineLevel="0" collapsed="false">
      <c r="A6" s="23" t="n">
        <v>1</v>
      </c>
      <c r="B6" s="23" t="s">
        <v>103</v>
      </c>
      <c r="C6" s="24" t="s">
        <v>104</v>
      </c>
      <c r="D6" s="25" t="s">
        <v>27</v>
      </c>
      <c r="E6" s="26" t="n">
        <v>4.2</v>
      </c>
      <c r="F6" s="25" t="s">
        <v>105</v>
      </c>
      <c r="G6" s="27" t="s">
        <v>106</v>
      </c>
      <c r="H6" s="28" t="n">
        <f aca="false">IF(OR(R6="",D6=""),"",R6-ROUND(INDEX(Configuration!$B$17:$F$17,1,IF(D6="SS",5,IF(D6="NQ",4,IF(E6&gt;=30,1,IF(E6&gt;=5,2,IF(E6&gt;=2,3,4))))))*7/5,0))</f>
        <v>46196</v>
      </c>
      <c r="I6" s="28" t="n">
        <f aca="false">IF(H6="","",H6+ROUND(INDEX(Configuration!$B$7:$F$7,1,IF(D6="SS",5,IF(D6="NQ",4,IF(E6&gt;=30,1,IF(E6&gt;=5,2,IF(E6&gt;=2,3,4))))))*7/5,0))</f>
        <v>46206</v>
      </c>
      <c r="J6" s="28" t="n">
        <f aca="false">IF(I6="","",I6+ROUND(INDEX(Configuration!$B$8:$F$8,1,IF(D6="SS",5,IF(D6="NQ",4,IF(E6&gt;=30,1,IF(E6&gt;=5,2,IF(E6&gt;=2,3,4))))))*7/5,0))</f>
        <v>46213</v>
      </c>
      <c r="K6" s="28" t="n">
        <f aca="false">IF(J6="","",J6+ROUND(INDEX(Configuration!$B$9:$F$9,1,IF(D6="SS",5,IF(D6="NQ",4,IF(E6&gt;=30,1,IF(E6&gt;=5,2,IF(E6&gt;=2,3,4))))))*7/5,0))</f>
        <v>46227</v>
      </c>
      <c r="L6" s="28" t="n">
        <f aca="false">IF(K6="","",K6+ROUND(INDEX(Configuration!$B$10:$F$10,1,IF(D6="SS",5,IF(D6="NQ",4,IF(E6&gt;=30,1,IF(E6&gt;=5,2,IF(E6&gt;=2,3,4))))))*7/5,0))</f>
        <v>46234</v>
      </c>
      <c r="M6" s="28" t="n">
        <f aca="false">IF(L6="","",L6+ROUND(INDEX(Configuration!$B$11:$F$11,1,IF(D6="SS",5,IF(D6="NQ",4,IF(E6&gt;=30,1,IF(E6&gt;=5,2,IF(E6&gt;=2,3,4))))))*7/5,0))</f>
        <v>46238</v>
      </c>
      <c r="N6" s="28" t="n">
        <f aca="false">IF(M6="","",M6+ROUND(INDEX(Configuration!$B$12:$F$12,1,IF(D6="SS",5,IF(D6="NQ",4,IF(E6&gt;=30,1,IF(E6&gt;=5,2,IF(E6&gt;=2,3,4))))))*7/5,0))</f>
        <v>46245</v>
      </c>
      <c r="O6" s="28" t="n">
        <f aca="false">IF(N6="","",N6+ROUND(INDEX(Configuration!$B$13:$F$13,1,IF(D6="SS",5,IF(D6="NQ",4,IF(E6&gt;=30,1,IF(E6&gt;=5,2,IF(E6&gt;=2,3,4))))))*7/5,0))</f>
        <v>46252</v>
      </c>
      <c r="P6" s="28" t="n">
        <f aca="false">IF(O6="","",O6+ROUND(INDEX(Configuration!$B$14:$F$14,1,IF(D6="SS",5,IF(D6="NQ",4,IF(E6&gt;=30,1,IF(E6&gt;=5,2,IF(E6&gt;=2,3,4))))))*7/5,0))</f>
        <v>46259</v>
      </c>
      <c r="Q6" s="28" t="n">
        <f aca="false">IF(P6="","",P6+ROUND(INDEX(Configuration!$B$15:$F$15,1,IF(D6="SS",5,IF(D6="NQ",4,IF(E6&gt;=30,1,IF(E6&gt;=5,2,IF(E6&gt;=2,3,4))))))*7/5,0))</f>
        <v>46266</v>
      </c>
      <c r="R6" s="29" t="n">
        <v>46280</v>
      </c>
      <c r="S6" s="25" t="s">
        <v>107</v>
      </c>
      <c r="T6" s="30" t="n">
        <f aca="true">IF(H6="","",H6-TODAY())</f>
        <v>-19</v>
      </c>
      <c r="U6" s="30" t="n">
        <f aca="false">IF(OR(H7="",H6=""),"",H7-H6)</f>
        <v>5</v>
      </c>
      <c r="V6" s="31"/>
    </row>
    <row r="7" customFormat="false" ht="21.75" hidden="false" customHeight="true" outlineLevel="0" collapsed="false">
      <c r="A7" s="32"/>
      <c r="B7" s="32"/>
      <c r="C7" s="32"/>
      <c r="D7" s="32"/>
      <c r="E7" s="32"/>
      <c r="F7" s="32"/>
      <c r="G7" s="33" t="s">
        <v>108</v>
      </c>
      <c r="H7" s="34" t="n">
        <v>46201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2"/>
      <c r="T7" s="32"/>
      <c r="U7" s="32"/>
      <c r="V7" s="32"/>
    </row>
    <row r="8" customFormat="false" ht="21.75" hidden="false" customHeight="true" outlineLevel="0" collapsed="false">
      <c r="A8" s="35" t="n">
        <v>2</v>
      </c>
      <c r="B8" s="35" t="s">
        <v>109</v>
      </c>
      <c r="C8" s="36" t="s">
        <v>110</v>
      </c>
      <c r="D8" s="37" t="s">
        <v>27</v>
      </c>
      <c r="E8" s="38" t="n">
        <v>6.8</v>
      </c>
      <c r="F8" s="37" t="s">
        <v>105</v>
      </c>
      <c r="G8" s="39" t="s">
        <v>106</v>
      </c>
      <c r="H8" s="40" t="n">
        <f aca="false">IF(OR(R8="",D8=""),"",R8-ROUND(INDEX(Configuration!$B$17:$F$17,1,IF(D8="SS",5,IF(D8="NQ",4,IF(E8&gt;=30,1,IF(E8&gt;=5,2,IF(E8&gt;=2,3,4))))))*7/5,0))</f>
        <v>46194</v>
      </c>
      <c r="I8" s="40" t="n">
        <f aca="false">IF(H8="","",H8+ROUND(INDEX(Configuration!$B$7:$F$7,1,IF(D8="SS",5,IF(D8="NQ",4,IF(E8&gt;=30,1,IF(E8&gt;=5,2,IF(E8&gt;=2,3,4))))))*7/5,0))</f>
        <v>46208</v>
      </c>
      <c r="J8" s="40" t="n">
        <f aca="false">IF(I8="","",I8+ROUND(INDEX(Configuration!$B$8:$F$8,1,IF(D8="SS",5,IF(D8="NQ",4,IF(E8&gt;=30,1,IF(E8&gt;=5,2,IF(E8&gt;=2,3,4))))))*7/5,0))</f>
        <v>46215</v>
      </c>
      <c r="K8" s="40" t="n">
        <f aca="false">IF(J8="","",J8+ROUND(INDEX(Configuration!$B$9:$F$9,1,IF(D8="SS",5,IF(D8="NQ",4,IF(E8&gt;=30,1,IF(E8&gt;=5,2,IF(E8&gt;=2,3,4))))))*7/5,0))</f>
        <v>46236</v>
      </c>
      <c r="L8" s="40" t="n">
        <f aca="false">IF(K8="","",K8+ROUND(INDEX(Configuration!$B$10:$F$10,1,IF(D8="SS",5,IF(D8="NQ",4,IF(E8&gt;=30,1,IF(E8&gt;=5,2,IF(E8&gt;=2,3,4))))))*7/5,0))</f>
        <v>46246</v>
      </c>
      <c r="M8" s="40" t="n">
        <f aca="false">IF(L8="","",L8+ROUND(INDEX(Configuration!$B$11:$F$11,1,IF(D8="SS",5,IF(D8="NQ",4,IF(E8&gt;=30,1,IF(E8&gt;=5,2,IF(E8&gt;=2,3,4))))))*7/5,0))</f>
        <v>46253</v>
      </c>
      <c r="N8" s="40" t="n">
        <f aca="false">IF(M8="","",M8+ROUND(INDEX(Configuration!$B$12:$F$12,1,IF(D8="SS",5,IF(D8="NQ",4,IF(E8&gt;=30,1,IF(E8&gt;=5,2,IF(E8&gt;=2,3,4))))))*7/5,0))</f>
        <v>46263</v>
      </c>
      <c r="O8" s="40" t="n">
        <f aca="false">IF(N8="","",N8+ROUND(INDEX(Configuration!$B$13:$F$13,1,IF(D8="SS",5,IF(D8="NQ",4,IF(E8&gt;=30,1,IF(E8&gt;=5,2,IF(E8&gt;=2,3,4))))))*7/5,0))</f>
        <v>46273</v>
      </c>
      <c r="P8" s="40" t="n">
        <f aca="false">IF(O8="","",O8+ROUND(INDEX(Configuration!$B$14:$F$14,1,IF(D8="SS",5,IF(D8="NQ",4,IF(E8&gt;=30,1,IF(E8&gt;=5,2,IF(E8&gt;=2,3,4))))))*7/5,0))</f>
        <v>46280</v>
      </c>
      <c r="Q8" s="40" t="n">
        <f aca="false">IF(P8="","",P8+ROUND(INDEX(Configuration!$B$15:$F$15,1,IF(D8="SS",5,IF(D8="NQ",4,IF(E8&gt;=30,1,IF(E8&gt;=5,2,IF(E8&gt;=2,3,4))))))*7/5,0))</f>
        <v>46287</v>
      </c>
      <c r="R8" s="41" t="n">
        <v>46300</v>
      </c>
      <c r="S8" s="37" t="s">
        <v>107</v>
      </c>
      <c r="T8" s="42" t="n">
        <f aca="true">IF(H8="","",H8-TODAY())</f>
        <v>-21</v>
      </c>
      <c r="U8" s="42" t="n">
        <f aca="false">IF(OR(H9="",H8=""),"",H9-H8)</f>
        <v>-3</v>
      </c>
      <c r="V8" s="43"/>
    </row>
    <row r="9" customFormat="false" ht="21.75" hidden="false" customHeight="true" outlineLevel="0" collapsed="false">
      <c r="A9" s="44"/>
      <c r="B9" s="44"/>
      <c r="C9" s="44"/>
      <c r="D9" s="44"/>
      <c r="E9" s="44"/>
      <c r="F9" s="44"/>
      <c r="G9" s="45" t="s">
        <v>108</v>
      </c>
      <c r="H9" s="46" t="n">
        <v>46191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44"/>
      <c r="T9" s="44"/>
      <c r="U9" s="44"/>
      <c r="V9" s="44"/>
    </row>
    <row r="10" customFormat="false" ht="21.75" hidden="false" customHeight="true" outlineLevel="0" collapsed="false">
      <c r="A10" s="23" t="n">
        <v>3</v>
      </c>
      <c r="B10" s="23" t="s">
        <v>111</v>
      </c>
      <c r="C10" s="24" t="s">
        <v>112</v>
      </c>
      <c r="D10" s="25" t="s">
        <v>27</v>
      </c>
      <c r="E10" s="26" t="n">
        <v>3.5</v>
      </c>
      <c r="F10" s="25" t="s">
        <v>105</v>
      </c>
      <c r="G10" s="27" t="s">
        <v>106</v>
      </c>
      <c r="H10" s="28" t="n">
        <f aca="false">IF(OR(R10="",D10=""),"",R10-ROUND(INDEX(Configuration!$B$17:$F$17,1,IF(D10="SS",5,IF(D10="NQ",4,IF(E10&gt;=30,1,IF(E10&gt;=5,2,IF(E10&gt;=2,3,4))))))*7/5,0))</f>
        <v>46318</v>
      </c>
      <c r="I10" s="28" t="n">
        <f aca="false">IF(H10="","",H10+ROUND(INDEX(Configuration!$B$7:$F$7,1,IF(D10="SS",5,IF(D10="NQ",4,IF(E10&gt;=30,1,IF(E10&gt;=5,2,IF(E10&gt;=2,3,4))))))*7/5,0))</f>
        <v>46328</v>
      </c>
      <c r="J10" s="28" t="n">
        <f aca="false">IF(I10="","",I10+ROUND(INDEX(Configuration!$B$8:$F$8,1,IF(D10="SS",5,IF(D10="NQ",4,IF(E10&gt;=30,1,IF(E10&gt;=5,2,IF(E10&gt;=2,3,4))))))*7/5,0))</f>
        <v>46335</v>
      </c>
      <c r="K10" s="28" t="n">
        <f aca="false">IF(J10="","",J10+ROUND(INDEX(Configuration!$B$9:$F$9,1,IF(D10="SS",5,IF(D10="NQ",4,IF(E10&gt;=30,1,IF(E10&gt;=5,2,IF(E10&gt;=2,3,4))))))*7/5,0))</f>
        <v>46349</v>
      </c>
      <c r="L10" s="28" t="n">
        <f aca="false">IF(K10="","",K10+ROUND(INDEX(Configuration!$B$10:$F$10,1,IF(D10="SS",5,IF(D10="NQ",4,IF(E10&gt;=30,1,IF(E10&gt;=5,2,IF(E10&gt;=2,3,4))))))*7/5,0))</f>
        <v>46356</v>
      </c>
      <c r="M10" s="28" t="n">
        <f aca="false">IF(L10="","",L10+ROUND(INDEX(Configuration!$B$11:$F$11,1,IF(D10="SS",5,IF(D10="NQ",4,IF(E10&gt;=30,1,IF(E10&gt;=5,2,IF(E10&gt;=2,3,4))))))*7/5,0))</f>
        <v>46360</v>
      </c>
      <c r="N10" s="28" t="n">
        <f aca="false">IF(M10="","",M10+ROUND(INDEX(Configuration!$B$12:$F$12,1,IF(D10="SS",5,IF(D10="NQ",4,IF(E10&gt;=30,1,IF(E10&gt;=5,2,IF(E10&gt;=2,3,4))))))*7/5,0))</f>
        <v>46367</v>
      </c>
      <c r="O10" s="28" t="n">
        <f aca="false">IF(N10="","",N10+ROUND(INDEX(Configuration!$B$13:$F$13,1,IF(D10="SS",5,IF(D10="NQ",4,IF(E10&gt;=30,1,IF(E10&gt;=5,2,IF(E10&gt;=2,3,4))))))*7/5,0))</f>
        <v>46374</v>
      </c>
      <c r="P10" s="28" t="n">
        <f aca="false">IF(O10="","",O10+ROUND(INDEX(Configuration!$B$14:$F$14,1,IF(D10="SS",5,IF(D10="NQ",4,IF(E10&gt;=30,1,IF(E10&gt;=5,2,IF(E10&gt;=2,3,4))))))*7/5,0))</f>
        <v>46381</v>
      </c>
      <c r="Q10" s="28" t="n">
        <f aca="false">IF(P10="","",P10+ROUND(INDEX(Configuration!$B$15:$F$15,1,IF(D10="SS",5,IF(D10="NQ",4,IF(E10&gt;=30,1,IF(E10&gt;=5,2,IF(E10&gt;=2,3,4))))))*7/5,0))</f>
        <v>46388</v>
      </c>
      <c r="R10" s="29" t="n">
        <v>46402</v>
      </c>
      <c r="S10" s="25" t="s">
        <v>113</v>
      </c>
      <c r="T10" s="30" t="n">
        <f aca="true">IF(H10="","",H10-TODAY())</f>
        <v>103</v>
      </c>
      <c r="U10" s="30" t="str">
        <f aca="false">IF(OR(H11="",H10=""),"",H11-H10)</f>
        <v/>
      </c>
      <c r="V10" s="31"/>
    </row>
    <row r="11" customFormat="false" ht="21.75" hidden="false" customHeight="true" outlineLevel="0" collapsed="false">
      <c r="A11" s="32"/>
      <c r="B11" s="32"/>
      <c r="C11" s="32"/>
      <c r="D11" s="32"/>
      <c r="E11" s="32"/>
      <c r="F11" s="32"/>
      <c r="G11" s="33" t="s">
        <v>108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2"/>
      <c r="T11" s="32"/>
      <c r="U11" s="32"/>
      <c r="V11" s="32"/>
    </row>
    <row r="12" customFormat="false" ht="21.75" hidden="false" customHeight="true" outlineLevel="0" collapsed="false">
      <c r="A12" s="35" t="n">
        <v>4</v>
      </c>
      <c r="B12" s="35" t="s">
        <v>114</v>
      </c>
      <c r="C12" s="36" t="s">
        <v>115</v>
      </c>
      <c r="D12" s="37" t="s">
        <v>27</v>
      </c>
      <c r="E12" s="38" t="n">
        <v>8.5</v>
      </c>
      <c r="F12" s="37" t="s">
        <v>105</v>
      </c>
      <c r="G12" s="39" t="s">
        <v>106</v>
      </c>
      <c r="H12" s="40" t="n">
        <f aca="false">IF(OR(R12="",D12=""),"",R12-ROUND(INDEX(Configuration!$B$17:$F$17,1,IF(D12="SS",5,IF(D12="NQ",4,IF(E12&gt;=30,1,IF(E12&gt;=5,2,IF(E12&gt;=2,3,4))))))*7/5,0))</f>
        <v>46251</v>
      </c>
      <c r="I12" s="40" t="n">
        <f aca="false">IF(H12="","",H12+ROUND(INDEX(Configuration!$B$7:$F$7,1,IF(D12="SS",5,IF(D12="NQ",4,IF(E12&gt;=30,1,IF(E12&gt;=5,2,IF(E12&gt;=2,3,4))))))*7/5,0))</f>
        <v>46265</v>
      </c>
      <c r="J12" s="40" t="n">
        <f aca="false">IF(I12="","",I12+ROUND(INDEX(Configuration!$B$8:$F$8,1,IF(D12="SS",5,IF(D12="NQ",4,IF(E12&gt;=30,1,IF(E12&gt;=5,2,IF(E12&gt;=2,3,4))))))*7/5,0))</f>
        <v>46272</v>
      </c>
      <c r="K12" s="40" t="n">
        <f aca="false">IF(J12="","",J12+ROUND(INDEX(Configuration!$B$9:$F$9,1,IF(D12="SS",5,IF(D12="NQ",4,IF(E12&gt;=30,1,IF(E12&gt;=5,2,IF(E12&gt;=2,3,4))))))*7/5,0))</f>
        <v>46293</v>
      </c>
      <c r="L12" s="40" t="n">
        <f aca="false">IF(K12="","",K12+ROUND(INDEX(Configuration!$B$10:$F$10,1,IF(D12="SS",5,IF(D12="NQ",4,IF(E12&gt;=30,1,IF(E12&gt;=5,2,IF(E12&gt;=2,3,4))))))*7/5,0))</f>
        <v>46303</v>
      </c>
      <c r="M12" s="40" t="n">
        <f aca="false">IF(L12="","",L12+ROUND(INDEX(Configuration!$B$11:$F$11,1,IF(D12="SS",5,IF(D12="NQ",4,IF(E12&gt;=30,1,IF(E12&gt;=5,2,IF(E12&gt;=2,3,4))))))*7/5,0))</f>
        <v>46310</v>
      </c>
      <c r="N12" s="40" t="n">
        <f aca="false">IF(M12="","",M12+ROUND(INDEX(Configuration!$B$12:$F$12,1,IF(D12="SS",5,IF(D12="NQ",4,IF(E12&gt;=30,1,IF(E12&gt;=5,2,IF(E12&gt;=2,3,4))))))*7/5,0))</f>
        <v>46320</v>
      </c>
      <c r="O12" s="40" t="n">
        <f aca="false">IF(N12="","",N12+ROUND(INDEX(Configuration!$B$13:$F$13,1,IF(D12="SS",5,IF(D12="NQ",4,IF(E12&gt;=30,1,IF(E12&gt;=5,2,IF(E12&gt;=2,3,4))))))*7/5,0))</f>
        <v>46330</v>
      </c>
      <c r="P12" s="40" t="n">
        <f aca="false">IF(O12="","",O12+ROUND(INDEX(Configuration!$B$14:$F$14,1,IF(D12="SS",5,IF(D12="NQ",4,IF(E12&gt;=30,1,IF(E12&gt;=5,2,IF(E12&gt;=2,3,4))))))*7/5,0))</f>
        <v>46337</v>
      </c>
      <c r="Q12" s="40" t="n">
        <f aca="false">IF(P12="","",P12+ROUND(INDEX(Configuration!$B$15:$F$15,1,IF(D12="SS",5,IF(D12="NQ",4,IF(E12&gt;=30,1,IF(E12&gt;=5,2,IF(E12&gt;=2,3,4))))))*7/5,0))</f>
        <v>46344</v>
      </c>
      <c r="R12" s="41" t="n">
        <v>46357</v>
      </c>
      <c r="S12" s="37" t="s">
        <v>113</v>
      </c>
      <c r="T12" s="42" t="n">
        <f aca="true">IF(H12="","",H12-TODAY())</f>
        <v>36</v>
      </c>
      <c r="U12" s="42" t="str">
        <f aca="false">IF(OR(H13="",H12=""),"",H13-H12)</f>
        <v/>
      </c>
      <c r="V12" s="43"/>
    </row>
    <row r="13" customFormat="false" ht="21.75" hidden="false" customHeight="true" outlineLevel="0" collapsed="false">
      <c r="A13" s="44"/>
      <c r="B13" s="44"/>
      <c r="C13" s="44"/>
      <c r="D13" s="44"/>
      <c r="E13" s="44"/>
      <c r="F13" s="44"/>
      <c r="G13" s="45" t="s">
        <v>108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4"/>
      <c r="T13" s="44"/>
      <c r="U13" s="44"/>
      <c r="V13" s="44"/>
    </row>
    <row r="14" customFormat="false" ht="21.75" hidden="false" customHeight="true" outlineLevel="0" collapsed="false">
      <c r="A14" s="23" t="n">
        <v>5</v>
      </c>
      <c r="B14" s="23" t="s">
        <v>116</v>
      </c>
      <c r="C14" s="24" t="s">
        <v>117</v>
      </c>
      <c r="D14" s="25" t="s">
        <v>27</v>
      </c>
      <c r="E14" s="26" t="n">
        <v>2.1</v>
      </c>
      <c r="F14" s="25" t="s">
        <v>118</v>
      </c>
      <c r="G14" s="27" t="s">
        <v>106</v>
      </c>
      <c r="H14" s="28" t="n">
        <f aca="false">IF(OR(R14="",D14=""),"",R14-ROUND(INDEX(Configuration!$B$17:$F$17,1,IF(D14="SS",5,IF(D14="NQ",4,IF(E14&gt;=30,1,IF(E14&gt;=5,2,IF(E14&gt;=2,3,4))))))*7/5,0))</f>
        <v>46323</v>
      </c>
      <c r="I14" s="28" t="n">
        <f aca="false">IF(H14="","",H14+ROUND(INDEX(Configuration!$B$7:$F$7,1,IF(D14="SS",5,IF(D14="NQ",4,IF(E14&gt;=30,1,IF(E14&gt;=5,2,IF(E14&gt;=2,3,4))))))*7/5,0))</f>
        <v>46333</v>
      </c>
      <c r="J14" s="28" t="n">
        <f aca="false">IF(I14="","",I14+ROUND(INDEX(Configuration!$B$8:$F$8,1,IF(D14="SS",5,IF(D14="NQ",4,IF(E14&gt;=30,1,IF(E14&gt;=5,2,IF(E14&gt;=2,3,4))))))*7/5,0))</f>
        <v>46340</v>
      </c>
      <c r="K14" s="28" t="n">
        <f aca="false">IF(J14="","",J14+ROUND(INDEX(Configuration!$B$9:$F$9,1,IF(D14="SS",5,IF(D14="NQ",4,IF(E14&gt;=30,1,IF(E14&gt;=5,2,IF(E14&gt;=2,3,4))))))*7/5,0))</f>
        <v>46354</v>
      </c>
      <c r="L14" s="28" t="n">
        <f aca="false">IF(K14="","",K14+ROUND(INDEX(Configuration!$B$10:$F$10,1,IF(D14="SS",5,IF(D14="NQ",4,IF(E14&gt;=30,1,IF(E14&gt;=5,2,IF(E14&gt;=2,3,4))))))*7/5,0))</f>
        <v>46361</v>
      </c>
      <c r="M14" s="28" t="n">
        <f aca="false">IF(L14="","",L14+ROUND(INDEX(Configuration!$B$11:$F$11,1,IF(D14="SS",5,IF(D14="NQ",4,IF(E14&gt;=30,1,IF(E14&gt;=5,2,IF(E14&gt;=2,3,4))))))*7/5,0))</f>
        <v>46365</v>
      </c>
      <c r="N14" s="28" t="n">
        <f aca="false">IF(M14="","",M14+ROUND(INDEX(Configuration!$B$12:$F$12,1,IF(D14="SS",5,IF(D14="NQ",4,IF(E14&gt;=30,1,IF(E14&gt;=5,2,IF(E14&gt;=2,3,4))))))*7/5,0))</f>
        <v>46372</v>
      </c>
      <c r="O14" s="28" t="n">
        <f aca="false">IF(N14="","",N14+ROUND(INDEX(Configuration!$B$13:$F$13,1,IF(D14="SS",5,IF(D14="NQ",4,IF(E14&gt;=30,1,IF(E14&gt;=5,2,IF(E14&gt;=2,3,4))))))*7/5,0))</f>
        <v>46379</v>
      </c>
      <c r="P14" s="28" t="n">
        <f aca="false">IF(O14="","",O14+ROUND(INDEX(Configuration!$B$14:$F$14,1,IF(D14="SS",5,IF(D14="NQ",4,IF(E14&gt;=30,1,IF(E14&gt;=5,2,IF(E14&gt;=2,3,4))))))*7/5,0))</f>
        <v>46386</v>
      </c>
      <c r="Q14" s="28" t="n">
        <f aca="false">IF(P14="","",P14+ROUND(INDEX(Configuration!$B$15:$F$15,1,IF(D14="SS",5,IF(D14="NQ",4,IF(E14&gt;=30,1,IF(E14&gt;=5,2,IF(E14&gt;=2,3,4))))))*7/5,0))</f>
        <v>46393</v>
      </c>
      <c r="R14" s="29" t="n">
        <v>46407</v>
      </c>
      <c r="S14" s="25" t="s">
        <v>113</v>
      </c>
      <c r="T14" s="30" t="n">
        <f aca="true">IF(H14="","",H14-TODAY())</f>
        <v>108</v>
      </c>
      <c r="U14" s="30" t="str">
        <f aca="false">IF(OR(H15="",H14=""),"",H15-H14)</f>
        <v/>
      </c>
      <c r="V14" s="31"/>
    </row>
    <row r="15" customFormat="false" ht="21.75" hidden="false" customHeight="true" outlineLevel="0" collapsed="false">
      <c r="A15" s="32"/>
      <c r="B15" s="32"/>
      <c r="C15" s="32"/>
      <c r="D15" s="32"/>
      <c r="E15" s="32"/>
      <c r="F15" s="32"/>
      <c r="G15" s="33" t="s">
        <v>108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2"/>
      <c r="T15" s="32"/>
      <c r="U15" s="32"/>
      <c r="V15" s="32"/>
    </row>
    <row r="16" customFormat="false" ht="21.75" hidden="false" customHeight="true" outlineLevel="0" collapsed="false">
      <c r="A16" s="35" t="n">
        <v>6</v>
      </c>
      <c r="B16" s="35" t="s">
        <v>119</v>
      </c>
      <c r="C16" s="36" t="s">
        <v>120</v>
      </c>
      <c r="D16" s="37" t="s">
        <v>27</v>
      </c>
      <c r="E16" s="38" t="n">
        <v>1.8</v>
      </c>
      <c r="F16" s="37" t="s">
        <v>118</v>
      </c>
      <c r="G16" s="39" t="s">
        <v>106</v>
      </c>
      <c r="H16" s="40" t="n">
        <f aca="false">IF(OR(R16="",D16=""),"",R16-ROUND(INDEX(Configuration!$B$17:$F$17,1,IF(D16="SS",5,IF(D16="NQ",4,IF(E16&gt;=30,1,IF(E16&gt;=5,2,IF(E16&gt;=2,3,4))))))*7/5,0))</f>
        <v>46371</v>
      </c>
      <c r="I16" s="40" t="n">
        <f aca="false">IF(H16="","",H16+ROUND(INDEX(Configuration!$B$7:$F$7,1,IF(D16="SS",5,IF(D16="NQ",4,IF(E16&gt;=30,1,IF(E16&gt;=5,2,IF(E16&gt;=2,3,4))))))*7/5,0))</f>
        <v>46378</v>
      </c>
      <c r="J16" s="40" t="n">
        <f aca="false">IF(I16="","",I16+ROUND(INDEX(Configuration!$B$8:$F$8,1,IF(D16="SS",5,IF(D16="NQ",4,IF(E16&gt;=30,1,IF(E16&gt;=5,2,IF(E16&gt;=2,3,4))))))*7/5,0))</f>
        <v>46382</v>
      </c>
      <c r="K16" s="40" t="n">
        <f aca="false">IF(J16="","",J16+ROUND(INDEX(Configuration!$B$9:$F$9,1,IF(D16="SS",5,IF(D16="NQ",4,IF(E16&gt;=30,1,IF(E16&gt;=5,2,IF(E16&gt;=2,3,4))))))*7/5,0))</f>
        <v>46392</v>
      </c>
      <c r="L16" s="40" t="n">
        <f aca="false">IF(K16="","",K16+ROUND(INDEX(Configuration!$B$10:$F$10,1,IF(D16="SS",5,IF(D16="NQ",4,IF(E16&gt;=30,1,IF(E16&gt;=5,2,IF(E16&gt;=2,3,4))))))*7/5,0))</f>
        <v>46399</v>
      </c>
      <c r="M16" s="40" t="n">
        <f aca="false">IF(L16="","",L16+ROUND(INDEX(Configuration!$B$11:$F$11,1,IF(D16="SS",5,IF(D16="NQ",4,IF(E16&gt;=30,1,IF(E16&gt;=5,2,IF(E16&gt;=2,3,4))))))*7/5,0))</f>
        <v>46399</v>
      </c>
      <c r="N16" s="40" t="n">
        <f aca="false">IF(M16="","",M16+ROUND(INDEX(Configuration!$B$12:$F$12,1,IF(D16="SS",5,IF(D16="NQ",4,IF(E16&gt;=30,1,IF(E16&gt;=5,2,IF(E16&gt;=2,3,4))))))*7/5,0))</f>
        <v>46403</v>
      </c>
      <c r="O16" s="40" t="n">
        <f aca="false">IF(N16="","",N16+ROUND(INDEX(Configuration!$B$13:$F$13,1,IF(D16="SS",5,IF(D16="NQ",4,IF(E16&gt;=30,1,IF(E16&gt;=5,2,IF(E16&gt;=2,3,4))))))*7/5,0))</f>
        <v>46407</v>
      </c>
      <c r="P16" s="40" t="n">
        <f aca="false">IF(O16="","",O16+ROUND(INDEX(Configuration!$B$14:$F$14,1,IF(D16="SS",5,IF(D16="NQ",4,IF(E16&gt;=30,1,IF(E16&gt;=5,2,IF(E16&gt;=2,3,4))))))*7/5,0))</f>
        <v>46411</v>
      </c>
      <c r="Q16" s="40" t="n">
        <f aca="false">IF(P16="","",P16+ROUND(INDEX(Configuration!$B$15:$F$15,1,IF(D16="SS",5,IF(D16="NQ",4,IF(E16&gt;=30,1,IF(E16&gt;=5,2,IF(E16&gt;=2,3,4))))))*7/5,0))</f>
        <v>46418</v>
      </c>
      <c r="R16" s="41" t="n">
        <v>46428</v>
      </c>
      <c r="S16" s="37" t="s">
        <v>113</v>
      </c>
      <c r="T16" s="42" t="n">
        <f aca="true">IF(H16="","",H16-TODAY())</f>
        <v>156</v>
      </c>
      <c r="U16" s="42" t="str">
        <f aca="false">IF(OR(H17="",H16=""),"",H17-H16)</f>
        <v/>
      </c>
      <c r="V16" s="43"/>
    </row>
    <row r="17" customFormat="false" ht="21.75" hidden="false" customHeight="true" outlineLevel="0" collapsed="false">
      <c r="A17" s="44"/>
      <c r="B17" s="44"/>
      <c r="C17" s="44"/>
      <c r="D17" s="44"/>
      <c r="E17" s="44"/>
      <c r="F17" s="44"/>
      <c r="G17" s="45" t="s">
        <v>108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4"/>
      <c r="T17" s="44"/>
      <c r="U17" s="44"/>
      <c r="V17" s="44"/>
    </row>
    <row r="18" customFormat="false" ht="21.75" hidden="false" customHeight="true" outlineLevel="0" collapsed="false">
      <c r="A18" s="23" t="n">
        <v>7</v>
      </c>
      <c r="B18" s="23" t="s">
        <v>121</v>
      </c>
      <c r="C18" s="24" t="s">
        <v>122</v>
      </c>
      <c r="D18" s="25" t="s">
        <v>27</v>
      </c>
      <c r="E18" s="26" t="n">
        <v>1.6</v>
      </c>
      <c r="F18" s="25" t="s">
        <v>105</v>
      </c>
      <c r="G18" s="27" t="s">
        <v>106</v>
      </c>
      <c r="H18" s="28" t="n">
        <f aca="false">IF(OR(R18="",D18=""),"",R18-ROUND(INDEX(Configuration!$B$17:$F$17,1,IF(D18="SS",5,IF(D18="NQ",4,IF(E18&gt;=30,1,IF(E18&gt;=5,2,IF(E18&gt;=2,3,4))))))*7/5,0))</f>
        <v>46258</v>
      </c>
      <c r="I18" s="28" t="n">
        <f aca="false">IF(H18="","",H18+ROUND(INDEX(Configuration!$B$7:$F$7,1,IF(D18="SS",5,IF(D18="NQ",4,IF(E18&gt;=30,1,IF(E18&gt;=5,2,IF(E18&gt;=2,3,4))))))*7/5,0))</f>
        <v>46265</v>
      </c>
      <c r="J18" s="28" t="n">
        <f aca="false">IF(I18="","",I18+ROUND(INDEX(Configuration!$B$8:$F$8,1,IF(D18="SS",5,IF(D18="NQ",4,IF(E18&gt;=30,1,IF(E18&gt;=5,2,IF(E18&gt;=2,3,4))))))*7/5,0))</f>
        <v>46269</v>
      </c>
      <c r="K18" s="28" t="n">
        <f aca="false">IF(J18="","",J18+ROUND(INDEX(Configuration!$B$9:$F$9,1,IF(D18="SS",5,IF(D18="NQ",4,IF(E18&gt;=30,1,IF(E18&gt;=5,2,IF(E18&gt;=2,3,4))))))*7/5,0))</f>
        <v>46279</v>
      </c>
      <c r="L18" s="28" t="n">
        <f aca="false">IF(K18="","",K18+ROUND(INDEX(Configuration!$B$10:$F$10,1,IF(D18="SS",5,IF(D18="NQ",4,IF(E18&gt;=30,1,IF(E18&gt;=5,2,IF(E18&gt;=2,3,4))))))*7/5,0))</f>
        <v>46286</v>
      </c>
      <c r="M18" s="28" t="n">
        <f aca="false">IF(L18="","",L18+ROUND(INDEX(Configuration!$B$11:$F$11,1,IF(D18="SS",5,IF(D18="NQ",4,IF(E18&gt;=30,1,IF(E18&gt;=5,2,IF(E18&gt;=2,3,4))))))*7/5,0))</f>
        <v>46286</v>
      </c>
      <c r="N18" s="28" t="n">
        <f aca="false">IF(M18="","",M18+ROUND(INDEX(Configuration!$B$12:$F$12,1,IF(D18="SS",5,IF(D18="NQ",4,IF(E18&gt;=30,1,IF(E18&gt;=5,2,IF(E18&gt;=2,3,4))))))*7/5,0))</f>
        <v>46290</v>
      </c>
      <c r="O18" s="28" t="n">
        <f aca="false">IF(N18="","",N18+ROUND(INDEX(Configuration!$B$13:$F$13,1,IF(D18="SS",5,IF(D18="NQ",4,IF(E18&gt;=30,1,IF(E18&gt;=5,2,IF(E18&gt;=2,3,4))))))*7/5,0))</f>
        <v>46294</v>
      </c>
      <c r="P18" s="28" t="n">
        <f aca="false">IF(O18="","",O18+ROUND(INDEX(Configuration!$B$14:$F$14,1,IF(D18="SS",5,IF(D18="NQ",4,IF(E18&gt;=30,1,IF(E18&gt;=5,2,IF(E18&gt;=2,3,4))))))*7/5,0))</f>
        <v>46298</v>
      </c>
      <c r="Q18" s="28" t="n">
        <f aca="false">IF(P18="","",P18+ROUND(INDEX(Configuration!$B$15:$F$15,1,IF(D18="SS",5,IF(D18="NQ",4,IF(E18&gt;=30,1,IF(E18&gt;=5,2,IF(E18&gt;=2,3,4))))))*7/5,0))</f>
        <v>46305</v>
      </c>
      <c r="R18" s="29" t="n">
        <v>46315</v>
      </c>
      <c r="S18" s="25" t="s">
        <v>113</v>
      </c>
      <c r="T18" s="30" t="n">
        <f aca="true">IF(H18="","",H18-TODAY())</f>
        <v>43</v>
      </c>
      <c r="U18" s="30" t="str">
        <f aca="false">IF(OR(H19="",H18=""),"",H19-H18)</f>
        <v/>
      </c>
      <c r="V18" s="31"/>
    </row>
    <row r="19" customFormat="false" ht="21.75" hidden="false" customHeight="true" outlineLevel="0" collapsed="false">
      <c r="A19" s="32"/>
      <c r="B19" s="32"/>
      <c r="C19" s="32"/>
      <c r="D19" s="32"/>
      <c r="E19" s="32"/>
      <c r="F19" s="32"/>
      <c r="G19" s="33" t="s">
        <v>108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2"/>
      <c r="T19" s="32"/>
      <c r="U19" s="32"/>
      <c r="V19" s="32"/>
    </row>
    <row r="20" customFormat="false" ht="21.75" hidden="false" customHeight="true" outlineLevel="0" collapsed="false">
      <c r="A20" s="35" t="n">
        <v>8</v>
      </c>
      <c r="B20" s="35" t="s">
        <v>123</v>
      </c>
      <c r="C20" s="36" t="s">
        <v>124</v>
      </c>
      <c r="D20" s="37" t="s">
        <v>27</v>
      </c>
      <c r="E20" s="38" t="n">
        <v>4</v>
      </c>
      <c r="F20" s="37" t="s">
        <v>118</v>
      </c>
      <c r="G20" s="39" t="s">
        <v>106</v>
      </c>
      <c r="H20" s="40" t="n">
        <f aca="false">IF(OR(R20="",D20=""),"",R20-ROUND(INDEX(Configuration!$B$17:$F$17,1,IF(D20="SS",5,IF(D20="NQ",4,IF(E20&gt;=30,1,IF(E20&gt;=5,2,IF(E20&gt;=2,3,4))))))*7/5,0))</f>
        <v>46363</v>
      </c>
      <c r="I20" s="40" t="n">
        <f aca="false">IF(H20="","",H20+ROUND(INDEX(Configuration!$B$7:$F$7,1,IF(D20="SS",5,IF(D20="NQ",4,IF(E20&gt;=30,1,IF(E20&gt;=5,2,IF(E20&gt;=2,3,4))))))*7/5,0))</f>
        <v>46373</v>
      </c>
      <c r="J20" s="40" t="n">
        <f aca="false">IF(I20="","",I20+ROUND(INDEX(Configuration!$B$8:$F$8,1,IF(D20="SS",5,IF(D20="NQ",4,IF(E20&gt;=30,1,IF(E20&gt;=5,2,IF(E20&gt;=2,3,4))))))*7/5,0))</f>
        <v>46380</v>
      </c>
      <c r="K20" s="40" t="n">
        <f aca="false">IF(J20="","",J20+ROUND(INDEX(Configuration!$B$9:$F$9,1,IF(D20="SS",5,IF(D20="NQ",4,IF(E20&gt;=30,1,IF(E20&gt;=5,2,IF(E20&gt;=2,3,4))))))*7/5,0))</f>
        <v>46394</v>
      </c>
      <c r="L20" s="40" t="n">
        <f aca="false">IF(K20="","",K20+ROUND(INDEX(Configuration!$B$10:$F$10,1,IF(D20="SS",5,IF(D20="NQ",4,IF(E20&gt;=30,1,IF(E20&gt;=5,2,IF(E20&gt;=2,3,4))))))*7/5,0))</f>
        <v>46401</v>
      </c>
      <c r="M20" s="40" t="n">
        <f aca="false">IF(L20="","",L20+ROUND(INDEX(Configuration!$B$11:$F$11,1,IF(D20="SS",5,IF(D20="NQ",4,IF(E20&gt;=30,1,IF(E20&gt;=5,2,IF(E20&gt;=2,3,4))))))*7/5,0))</f>
        <v>46405</v>
      </c>
      <c r="N20" s="40" t="n">
        <f aca="false">IF(M20="","",M20+ROUND(INDEX(Configuration!$B$12:$F$12,1,IF(D20="SS",5,IF(D20="NQ",4,IF(E20&gt;=30,1,IF(E20&gt;=5,2,IF(E20&gt;=2,3,4))))))*7/5,0))</f>
        <v>46412</v>
      </c>
      <c r="O20" s="40" t="n">
        <f aca="false">IF(N20="","",N20+ROUND(INDEX(Configuration!$B$13:$F$13,1,IF(D20="SS",5,IF(D20="NQ",4,IF(E20&gt;=30,1,IF(E20&gt;=5,2,IF(E20&gt;=2,3,4))))))*7/5,0))</f>
        <v>46419</v>
      </c>
      <c r="P20" s="40" t="n">
        <f aca="false">IF(O20="","",O20+ROUND(INDEX(Configuration!$B$14:$F$14,1,IF(D20="SS",5,IF(D20="NQ",4,IF(E20&gt;=30,1,IF(E20&gt;=5,2,IF(E20&gt;=2,3,4))))))*7/5,0))</f>
        <v>46426</v>
      </c>
      <c r="Q20" s="40" t="n">
        <f aca="false">IF(P20="","",P20+ROUND(INDEX(Configuration!$B$15:$F$15,1,IF(D20="SS",5,IF(D20="NQ",4,IF(E20&gt;=30,1,IF(E20&gt;=5,2,IF(E20&gt;=2,3,4))))))*7/5,0))</f>
        <v>46433</v>
      </c>
      <c r="R20" s="41" t="n">
        <v>46447</v>
      </c>
      <c r="S20" s="37" t="s">
        <v>113</v>
      </c>
      <c r="T20" s="42" t="n">
        <f aca="true">IF(H20="","",H20-TODAY())</f>
        <v>148</v>
      </c>
      <c r="U20" s="42" t="str">
        <f aca="false">IF(OR(H21="",H20=""),"",H21-H20)</f>
        <v/>
      </c>
      <c r="V20" s="43"/>
    </row>
    <row r="21" customFormat="false" ht="21.75" hidden="false" customHeight="true" outlineLevel="0" collapsed="false">
      <c r="A21" s="44"/>
      <c r="B21" s="44"/>
      <c r="C21" s="44"/>
      <c r="D21" s="44"/>
      <c r="E21" s="44"/>
      <c r="F21" s="44"/>
      <c r="G21" s="45" t="s">
        <v>108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4"/>
      <c r="T21" s="44"/>
      <c r="U21" s="44"/>
      <c r="V21" s="44"/>
    </row>
    <row r="22" customFormat="false" ht="21.75" hidden="false" customHeight="true" outlineLevel="0" collapsed="false">
      <c r="A22" s="23" t="n">
        <v>9</v>
      </c>
      <c r="B22" s="23" t="s">
        <v>125</v>
      </c>
      <c r="C22" s="24" t="s">
        <v>126</v>
      </c>
      <c r="D22" s="25" t="s">
        <v>27</v>
      </c>
      <c r="E22" s="26" t="n">
        <v>1.4</v>
      </c>
      <c r="F22" s="25" t="s">
        <v>118</v>
      </c>
      <c r="G22" s="27" t="s">
        <v>106</v>
      </c>
      <c r="H22" s="28" t="n">
        <f aca="false">IF(OR(R22="",D22=""),"",R22-ROUND(INDEX(Configuration!$B$17:$F$17,1,IF(D22="SS",5,IF(D22="NQ",4,IF(E22&gt;=30,1,IF(E22&gt;=5,2,IF(E22&gt;=2,3,4))))))*7/5,0))</f>
        <v>46404</v>
      </c>
      <c r="I22" s="28" t="n">
        <f aca="false">IF(H22="","",H22+ROUND(INDEX(Configuration!$B$7:$F$7,1,IF(D22="SS",5,IF(D22="NQ",4,IF(E22&gt;=30,1,IF(E22&gt;=5,2,IF(E22&gt;=2,3,4))))))*7/5,0))</f>
        <v>46411</v>
      </c>
      <c r="J22" s="28" t="n">
        <f aca="false">IF(I22="","",I22+ROUND(INDEX(Configuration!$B$8:$F$8,1,IF(D22="SS",5,IF(D22="NQ",4,IF(E22&gt;=30,1,IF(E22&gt;=5,2,IF(E22&gt;=2,3,4))))))*7/5,0))</f>
        <v>46415</v>
      </c>
      <c r="K22" s="28" t="n">
        <f aca="false">IF(J22="","",J22+ROUND(INDEX(Configuration!$B$9:$F$9,1,IF(D22="SS",5,IF(D22="NQ",4,IF(E22&gt;=30,1,IF(E22&gt;=5,2,IF(E22&gt;=2,3,4))))))*7/5,0))</f>
        <v>46425</v>
      </c>
      <c r="L22" s="28" t="n">
        <f aca="false">IF(K22="","",K22+ROUND(INDEX(Configuration!$B$10:$F$10,1,IF(D22="SS",5,IF(D22="NQ",4,IF(E22&gt;=30,1,IF(E22&gt;=5,2,IF(E22&gt;=2,3,4))))))*7/5,0))</f>
        <v>46432</v>
      </c>
      <c r="M22" s="28" t="n">
        <f aca="false">IF(L22="","",L22+ROUND(INDEX(Configuration!$B$11:$F$11,1,IF(D22="SS",5,IF(D22="NQ",4,IF(E22&gt;=30,1,IF(E22&gt;=5,2,IF(E22&gt;=2,3,4))))))*7/5,0))</f>
        <v>46432</v>
      </c>
      <c r="N22" s="28" t="n">
        <f aca="false">IF(M22="","",M22+ROUND(INDEX(Configuration!$B$12:$F$12,1,IF(D22="SS",5,IF(D22="NQ",4,IF(E22&gt;=30,1,IF(E22&gt;=5,2,IF(E22&gt;=2,3,4))))))*7/5,0))</f>
        <v>46436</v>
      </c>
      <c r="O22" s="28" t="n">
        <f aca="false">IF(N22="","",N22+ROUND(INDEX(Configuration!$B$13:$F$13,1,IF(D22="SS",5,IF(D22="NQ",4,IF(E22&gt;=30,1,IF(E22&gt;=5,2,IF(E22&gt;=2,3,4))))))*7/5,0))</f>
        <v>46440</v>
      </c>
      <c r="P22" s="28" t="n">
        <f aca="false">IF(O22="","",O22+ROUND(INDEX(Configuration!$B$14:$F$14,1,IF(D22="SS",5,IF(D22="NQ",4,IF(E22&gt;=30,1,IF(E22&gt;=5,2,IF(E22&gt;=2,3,4))))))*7/5,0))</f>
        <v>46444</v>
      </c>
      <c r="Q22" s="28" t="n">
        <f aca="false">IF(P22="","",P22+ROUND(INDEX(Configuration!$B$15:$F$15,1,IF(D22="SS",5,IF(D22="NQ",4,IF(E22&gt;=30,1,IF(E22&gt;=5,2,IF(E22&gt;=2,3,4))))))*7/5,0))</f>
        <v>46451</v>
      </c>
      <c r="R22" s="29" t="n">
        <v>46461</v>
      </c>
      <c r="S22" s="25" t="s">
        <v>113</v>
      </c>
      <c r="T22" s="30" t="n">
        <f aca="true">IF(H22="","",H22-TODAY())</f>
        <v>189</v>
      </c>
      <c r="U22" s="30" t="str">
        <f aca="false">IF(OR(H23="",H22=""),"",H23-H22)</f>
        <v/>
      </c>
      <c r="V22" s="31"/>
    </row>
    <row r="23" customFormat="false" ht="21.75" hidden="false" customHeight="true" outlineLevel="0" collapsed="false">
      <c r="A23" s="32"/>
      <c r="B23" s="32"/>
      <c r="C23" s="32"/>
      <c r="D23" s="32"/>
      <c r="E23" s="32"/>
      <c r="F23" s="32"/>
      <c r="G23" s="33" t="s">
        <v>108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2"/>
      <c r="T23" s="32"/>
      <c r="U23" s="32"/>
      <c r="V23" s="32"/>
    </row>
    <row r="24" customFormat="false" ht="21.75" hidden="false" customHeight="true" outlineLevel="0" collapsed="false">
      <c r="A24" s="35" t="n">
        <v>10</v>
      </c>
      <c r="B24" s="35" t="s">
        <v>127</v>
      </c>
      <c r="C24" s="36" t="s">
        <v>128</v>
      </c>
      <c r="D24" s="37" t="s">
        <v>27</v>
      </c>
      <c r="E24" s="38" t="n">
        <v>0.9</v>
      </c>
      <c r="F24" s="37" t="s">
        <v>129</v>
      </c>
      <c r="G24" s="39" t="s">
        <v>106</v>
      </c>
      <c r="H24" s="40" t="n">
        <f aca="false">IF(OR(R24="",D24=""),"",R24-ROUND(INDEX(Configuration!$B$17:$F$17,1,IF(D24="SS",5,IF(D24="NQ",4,IF(E24&gt;=30,1,IF(E24&gt;=5,2,IF(E24&gt;=2,3,4))))))*7/5,0))</f>
        <v>46451</v>
      </c>
      <c r="I24" s="40" t="n">
        <f aca="false">IF(H24="","",H24+ROUND(INDEX(Configuration!$B$7:$F$7,1,IF(D24="SS",5,IF(D24="NQ",4,IF(E24&gt;=30,1,IF(E24&gt;=5,2,IF(E24&gt;=2,3,4))))))*7/5,0))</f>
        <v>46458</v>
      </c>
      <c r="J24" s="40" t="n">
        <f aca="false">IF(I24="","",I24+ROUND(INDEX(Configuration!$B$8:$F$8,1,IF(D24="SS",5,IF(D24="NQ",4,IF(E24&gt;=30,1,IF(E24&gt;=5,2,IF(E24&gt;=2,3,4))))))*7/5,0))</f>
        <v>46462</v>
      </c>
      <c r="K24" s="40" t="n">
        <f aca="false">IF(J24="","",J24+ROUND(INDEX(Configuration!$B$9:$F$9,1,IF(D24="SS",5,IF(D24="NQ",4,IF(E24&gt;=30,1,IF(E24&gt;=5,2,IF(E24&gt;=2,3,4))))))*7/5,0))</f>
        <v>46472</v>
      </c>
      <c r="L24" s="40" t="n">
        <f aca="false">IF(K24="","",K24+ROUND(INDEX(Configuration!$B$10:$F$10,1,IF(D24="SS",5,IF(D24="NQ",4,IF(E24&gt;=30,1,IF(E24&gt;=5,2,IF(E24&gt;=2,3,4))))))*7/5,0))</f>
        <v>46479</v>
      </c>
      <c r="M24" s="40" t="n">
        <f aca="false">IF(L24="","",L24+ROUND(INDEX(Configuration!$B$11:$F$11,1,IF(D24="SS",5,IF(D24="NQ",4,IF(E24&gt;=30,1,IF(E24&gt;=5,2,IF(E24&gt;=2,3,4))))))*7/5,0))</f>
        <v>46479</v>
      </c>
      <c r="N24" s="40" t="n">
        <f aca="false">IF(M24="","",M24+ROUND(INDEX(Configuration!$B$12:$F$12,1,IF(D24="SS",5,IF(D24="NQ",4,IF(E24&gt;=30,1,IF(E24&gt;=5,2,IF(E24&gt;=2,3,4))))))*7/5,0))</f>
        <v>46483</v>
      </c>
      <c r="O24" s="40" t="n">
        <f aca="false">IF(N24="","",N24+ROUND(INDEX(Configuration!$B$13:$F$13,1,IF(D24="SS",5,IF(D24="NQ",4,IF(E24&gt;=30,1,IF(E24&gt;=5,2,IF(E24&gt;=2,3,4))))))*7/5,0))</f>
        <v>46487</v>
      </c>
      <c r="P24" s="40" t="n">
        <f aca="false">IF(O24="","",O24+ROUND(INDEX(Configuration!$B$14:$F$14,1,IF(D24="SS",5,IF(D24="NQ",4,IF(E24&gt;=30,1,IF(E24&gt;=5,2,IF(E24&gt;=2,3,4))))))*7/5,0))</f>
        <v>46491</v>
      </c>
      <c r="Q24" s="40" t="n">
        <f aca="false">IF(P24="","",P24+ROUND(INDEX(Configuration!$B$15:$F$15,1,IF(D24="SS",5,IF(D24="NQ",4,IF(E24&gt;=30,1,IF(E24&gt;=5,2,IF(E24&gt;=2,3,4))))))*7/5,0))</f>
        <v>46498</v>
      </c>
      <c r="R24" s="41" t="n">
        <v>46508</v>
      </c>
      <c r="S24" s="37" t="s">
        <v>113</v>
      </c>
      <c r="T24" s="42" t="n">
        <f aca="true">IF(H24="","",H24-TODAY())</f>
        <v>236</v>
      </c>
      <c r="U24" s="42" t="str">
        <f aca="false">IF(OR(H25="",H24=""),"",H25-H24)</f>
        <v/>
      </c>
      <c r="V24" s="43"/>
    </row>
    <row r="25" customFormat="false" ht="21.75" hidden="false" customHeight="true" outlineLevel="0" collapsed="false">
      <c r="A25" s="44"/>
      <c r="B25" s="44"/>
      <c r="C25" s="44"/>
      <c r="D25" s="44"/>
      <c r="E25" s="44"/>
      <c r="F25" s="44"/>
      <c r="G25" s="45" t="s">
        <v>108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4"/>
      <c r="T25" s="44"/>
      <c r="U25" s="44"/>
      <c r="V25" s="44"/>
    </row>
    <row r="26" customFormat="false" ht="21.75" hidden="false" customHeight="true" outlineLevel="0" collapsed="false">
      <c r="A26" s="23" t="n">
        <v>11</v>
      </c>
      <c r="B26" s="23" t="s">
        <v>130</v>
      </c>
      <c r="C26" s="24" t="s">
        <v>131</v>
      </c>
      <c r="D26" s="25" t="s">
        <v>33</v>
      </c>
      <c r="E26" s="26" t="n">
        <v>0.6</v>
      </c>
      <c r="F26" s="25" t="s">
        <v>129</v>
      </c>
      <c r="G26" s="27" t="s">
        <v>106</v>
      </c>
      <c r="H26" s="28" t="n">
        <f aca="false">IF(OR(R26="",D26=""),"",R26-ROUND(INDEX(Configuration!$B$17:$F$17,1,IF(D26="SS",5,IF(D26="NQ",4,IF(E26&gt;=30,1,IF(E26&gt;=5,2,IF(E26&gt;=2,3,4))))))*7/5,0))</f>
        <v>46435</v>
      </c>
      <c r="I26" s="28" t="n">
        <f aca="false">IF(H26="","",H26+ROUND(INDEX(Configuration!$B$7:$F$7,1,IF(D26="SS",5,IF(D26="NQ",4,IF(E26&gt;=30,1,IF(E26&gt;=5,2,IF(E26&gt;=2,3,4))))))*7/5,0))</f>
        <v>46442</v>
      </c>
      <c r="J26" s="28" t="n">
        <f aca="false">IF(I26="","",I26+ROUND(INDEX(Configuration!$B$8:$F$8,1,IF(D26="SS",5,IF(D26="NQ",4,IF(E26&gt;=30,1,IF(E26&gt;=5,2,IF(E26&gt;=2,3,4))))))*7/5,0))</f>
        <v>46446</v>
      </c>
      <c r="K26" s="28" t="n">
        <f aca="false">IF(J26="","",J26+ROUND(INDEX(Configuration!$B$9:$F$9,1,IF(D26="SS",5,IF(D26="NQ",4,IF(E26&gt;=30,1,IF(E26&gt;=5,2,IF(E26&gt;=2,3,4))))))*7/5,0))</f>
        <v>46456</v>
      </c>
      <c r="L26" s="28" t="n">
        <f aca="false">IF(K26="","",K26+ROUND(INDEX(Configuration!$B$10:$F$10,1,IF(D26="SS",5,IF(D26="NQ",4,IF(E26&gt;=30,1,IF(E26&gt;=5,2,IF(E26&gt;=2,3,4))))))*7/5,0))</f>
        <v>46463</v>
      </c>
      <c r="M26" s="28" t="n">
        <f aca="false">IF(L26="","",L26+ROUND(INDEX(Configuration!$B$11:$F$11,1,IF(D26="SS",5,IF(D26="NQ",4,IF(E26&gt;=30,1,IF(E26&gt;=5,2,IF(E26&gt;=2,3,4))))))*7/5,0))</f>
        <v>46463</v>
      </c>
      <c r="N26" s="28" t="n">
        <f aca="false">IF(M26="","",M26+ROUND(INDEX(Configuration!$B$12:$F$12,1,IF(D26="SS",5,IF(D26="NQ",4,IF(E26&gt;=30,1,IF(E26&gt;=5,2,IF(E26&gt;=2,3,4))))))*7/5,0))</f>
        <v>46467</v>
      </c>
      <c r="O26" s="28" t="n">
        <f aca="false">IF(N26="","",N26+ROUND(INDEX(Configuration!$B$13:$F$13,1,IF(D26="SS",5,IF(D26="NQ",4,IF(E26&gt;=30,1,IF(E26&gt;=5,2,IF(E26&gt;=2,3,4))))))*7/5,0))</f>
        <v>46471</v>
      </c>
      <c r="P26" s="28" t="n">
        <f aca="false">IF(O26="","",O26+ROUND(INDEX(Configuration!$B$14:$F$14,1,IF(D26="SS",5,IF(D26="NQ",4,IF(E26&gt;=30,1,IF(E26&gt;=5,2,IF(E26&gt;=2,3,4))))))*7/5,0))</f>
        <v>46475</v>
      </c>
      <c r="Q26" s="28" t="n">
        <f aca="false">IF(P26="","",P26+ROUND(INDEX(Configuration!$B$15:$F$15,1,IF(D26="SS",5,IF(D26="NQ",4,IF(E26&gt;=30,1,IF(E26&gt;=5,2,IF(E26&gt;=2,3,4))))))*7/5,0))</f>
        <v>46482</v>
      </c>
      <c r="R26" s="29" t="n">
        <v>46492</v>
      </c>
      <c r="S26" s="25" t="s">
        <v>113</v>
      </c>
      <c r="T26" s="30" t="n">
        <f aca="true">IF(H26="","",H26-TODAY())</f>
        <v>220</v>
      </c>
      <c r="U26" s="30" t="str">
        <f aca="false">IF(OR(H27="",H26=""),"",H27-H26)</f>
        <v/>
      </c>
      <c r="V26" s="31"/>
    </row>
    <row r="27" customFormat="false" ht="21.75" hidden="false" customHeight="true" outlineLevel="0" collapsed="false">
      <c r="A27" s="32"/>
      <c r="B27" s="32"/>
      <c r="C27" s="32"/>
      <c r="D27" s="32"/>
      <c r="E27" s="32"/>
      <c r="F27" s="32"/>
      <c r="G27" s="33" t="s">
        <v>108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2"/>
      <c r="T27" s="32"/>
      <c r="U27" s="32"/>
      <c r="V27" s="32"/>
    </row>
    <row r="28" customFormat="false" ht="21.75" hidden="false" customHeight="true" outlineLevel="0" collapsed="false">
      <c r="A28" s="35" t="n">
        <v>12</v>
      </c>
      <c r="B28" s="35" t="s">
        <v>132</v>
      </c>
      <c r="C28" s="36" t="s">
        <v>133</v>
      </c>
      <c r="D28" s="37" t="s">
        <v>33</v>
      </c>
      <c r="E28" s="38" t="n">
        <v>0.8</v>
      </c>
      <c r="F28" s="37" t="s">
        <v>118</v>
      </c>
      <c r="G28" s="39" t="s">
        <v>106</v>
      </c>
      <c r="H28" s="40" t="n">
        <f aca="false">IF(OR(R28="",D28=""),"",R28-ROUND(INDEX(Configuration!$B$17:$F$17,1,IF(D28="SS",5,IF(D28="NQ",4,IF(E28&gt;=30,1,IF(E28&gt;=5,2,IF(E28&gt;=2,3,4))))))*7/5,0))</f>
        <v>46381</v>
      </c>
      <c r="I28" s="40" t="n">
        <f aca="false">IF(H28="","",H28+ROUND(INDEX(Configuration!$B$7:$F$7,1,IF(D28="SS",5,IF(D28="NQ",4,IF(E28&gt;=30,1,IF(E28&gt;=5,2,IF(E28&gt;=2,3,4))))))*7/5,0))</f>
        <v>46388</v>
      </c>
      <c r="J28" s="40" t="n">
        <f aca="false">IF(I28="","",I28+ROUND(INDEX(Configuration!$B$8:$F$8,1,IF(D28="SS",5,IF(D28="NQ",4,IF(E28&gt;=30,1,IF(E28&gt;=5,2,IF(E28&gt;=2,3,4))))))*7/5,0))</f>
        <v>46392</v>
      </c>
      <c r="K28" s="40" t="n">
        <f aca="false">IF(J28="","",J28+ROUND(INDEX(Configuration!$B$9:$F$9,1,IF(D28="SS",5,IF(D28="NQ",4,IF(E28&gt;=30,1,IF(E28&gt;=5,2,IF(E28&gt;=2,3,4))))))*7/5,0))</f>
        <v>46402</v>
      </c>
      <c r="L28" s="40" t="n">
        <f aca="false">IF(K28="","",K28+ROUND(INDEX(Configuration!$B$10:$F$10,1,IF(D28="SS",5,IF(D28="NQ",4,IF(E28&gt;=30,1,IF(E28&gt;=5,2,IF(E28&gt;=2,3,4))))))*7/5,0))</f>
        <v>46409</v>
      </c>
      <c r="M28" s="40" t="n">
        <f aca="false">IF(L28="","",L28+ROUND(INDEX(Configuration!$B$11:$F$11,1,IF(D28="SS",5,IF(D28="NQ",4,IF(E28&gt;=30,1,IF(E28&gt;=5,2,IF(E28&gt;=2,3,4))))))*7/5,0))</f>
        <v>46409</v>
      </c>
      <c r="N28" s="40" t="n">
        <f aca="false">IF(M28="","",M28+ROUND(INDEX(Configuration!$B$12:$F$12,1,IF(D28="SS",5,IF(D28="NQ",4,IF(E28&gt;=30,1,IF(E28&gt;=5,2,IF(E28&gt;=2,3,4))))))*7/5,0))</f>
        <v>46413</v>
      </c>
      <c r="O28" s="40" t="n">
        <f aca="false">IF(N28="","",N28+ROUND(INDEX(Configuration!$B$13:$F$13,1,IF(D28="SS",5,IF(D28="NQ",4,IF(E28&gt;=30,1,IF(E28&gt;=5,2,IF(E28&gt;=2,3,4))))))*7/5,0))</f>
        <v>46417</v>
      </c>
      <c r="P28" s="40" t="n">
        <f aca="false">IF(O28="","",O28+ROUND(INDEX(Configuration!$B$14:$F$14,1,IF(D28="SS",5,IF(D28="NQ",4,IF(E28&gt;=30,1,IF(E28&gt;=5,2,IF(E28&gt;=2,3,4))))))*7/5,0))</f>
        <v>46421</v>
      </c>
      <c r="Q28" s="40" t="n">
        <f aca="false">IF(P28="","",P28+ROUND(INDEX(Configuration!$B$15:$F$15,1,IF(D28="SS",5,IF(D28="NQ",4,IF(E28&gt;=30,1,IF(E28&gt;=5,2,IF(E28&gt;=2,3,4))))))*7/5,0))</f>
        <v>46428</v>
      </c>
      <c r="R28" s="41" t="n">
        <v>46438</v>
      </c>
      <c r="S28" s="37" t="s">
        <v>113</v>
      </c>
      <c r="T28" s="42" t="n">
        <f aca="true">IF(H28="","",H28-TODAY())</f>
        <v>166</v>
      </c>
      <c r="U28" s="42" t="str">
        <f aca="false">IF(OR(H29="",H28=""),"",H29-H28)</f>
        <v/>
      </c>
      <c r="V28" s="43"/>
    </row>
    <row r="29" customFormat="false" ht="21.75" hidden="false" customHeight="true" outlineLevel="0" collapsed="false">
      <c r="A29" s="44"/>
      <c r="B29" s="44"/>
      <c r="C29" s="44"/>
      <c r="D29" s="44"/>
      <c r="E29" s="44"/>
      <c r="F29" s="44"/>
      <c r="G29" s="45" t="s">
        <v>108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4"/>
      <c r="T29" s="44"/>
      <c r="U29" s="44"/>
      <c r="V29" s="44"/>
    </row>
    <row r="30" customFormat="false" ht="21.75" hidden="false" customHeight="true" outlineLevel="0" collapsed="false">
      <c r="A30" s="23" t="n">
        <v>13</v>
      </c>
      <c r="B30" s="23" t="s">
        <v>134</v>
      </c>
      <c r="C30" s="24" t="s">
        <v>135</v>
      </c>
      <c r="D30" s="25" t="s">
        <v>27</v>
      </c>
      <c r="E30" s="26" t="n">
        <v>1.2</v>
      </c>
      <c r="F30" s="25" t="s">
        <v>118</v>
      </c>
      <c r="G30" s="27" t="s">
        <v>106</v>
      </c>
      <c r="H30" s="28" t="n">
        <f aca="false">IF(OR(R30="",D30=""),"",R30-ROUND(INDEX(Configuration!$B$17:$F$17,1,IF(D30="SS",5,IF(D30="NQ",4,IF(E30&gt;=30,1,IF(E30&gt;=5,2,IF(E30&gt;=2,3,4))))))*7/5,0))</f>
        <v>46399</v>
      </c>
      <c r="I30" s="28" t="n">
        <f aca="false">IF(H30="","",H30+ROUND(INDEX(Configuration!$B$7:$F$7,1,IF(D30="SS",5,IF(D30="NQ",4,IF(E30&gt;=30,1,IF(E30&gt;=5,2,IF(E30&gt;=2,3,4))))))*7/5,0))</f>
        <v>46406</v>
      </c>
      <c r="J30" s="28" t="n">
        <f aca="false">IF(I30="","",I30+ROUND(INDEX(Configuration!$B$8:$F$8,1,IF(D30="SS",5,IF(D30="NQ",4,IF(E30&gt;=30,1,IF(E30&gt;=5,2,IF(E30&gt;=2,3,4))))))*7/5,0))</f>
        <v>46410</v>
      </c>
      <c r="K30" s="28" t="n">
        <f aca="false">IF(J30="","",J30+ROUND(INDEX(Configuration!$B$9:$F$9,1,IF(D30="SS",5,IF(D30="NQ",4,IF(E30&gt;=30,1,IF(E30&gt;=5,2,IF(E30&gt;=2,3,4))))))*7/5,0))</f>
        <v>46420</v>
      </c>
      <c r="L30" s="28" t="n">
        <f aca="false">IF(K30="","",K30+ROUND(INDEX(Configuration!$B$10:$F$10,1,IF(D30="SS",5,IF(D30="NQ",4,IF(E30&gt;=30,1,IF(E30&gt;=5,2,IF(E30&gt;=2,3,4))))))*7/5,0))</f>
        <v>46427</v>
      </c>
      <c r="M30" s="28" t="n">
        <f aca="false">IF(L30="","",L30+ROUND(INDEX(Configuration!$B$11:$F$11,1,IF(D30="SS",5,IF(D30="NQ",4,IF(E30&gt;=30,1,IF(E30&gt;=5,2,IF(E30&gt;=2,3,4))))))*7/5,0))</f>
        <v>46427</v>
      </c>
      <c r="N30" s="28" t="n">
        <f aca="false">IF(M30="","",M30+ROUND(INDEX(Configuration!$B$12:$F$12,1,IF(D30="SS",5,IF(D30="NQ",4,IF(E30&gt;=30,1,IF(E30&gt;=5,2,IF(E30&gt;=2,3,4))))))*7/5,0))</f>
        <v>46431</v>
      </c>
      <c r="O30" s="28" t="n">
        <f aca="false">IF(N30="","",N30+ROUND(INDEX(Configuration!$B$13:$F$13,1,IF(D30="SS",5,IF(D30="NQ",4,IF(E30&gt;=30,1,IF(E30&gt;=5,2,IF(E30&gt;=2,3,4))))))*7/5,0))</f>
        <v>46435</v>
      </c>
      <c r="P30" s="28" t="n">
        <f aca="false">IF(O30="","",O30+ROUND(INDEX(Configuration!$B$14:$F$14,1,IF(D30="SS",5,IF(D30="NQ",4,IF(E30&gt;=30,1,IF(E30&gt;=5,2,IF(E30&gt;=2,3,4))))))*7/5,0))</f>
        <v>46439</v>
      </c>
      <c r="Q30" s="28" t="n">
        <f aca="false">IF(P30="","",P30+ROUND(INDEX(Configuration!$B$15:$F$15,1,IF(D30="SS",5,IF(D30="NQ",4,IF(E30&gt;=30,1,IF(E30&gt;=5,2,IF(E30&gt;=2,3,4))))))*7/5,0))</f>
        <v>46446</v>
      </c>
      <c r="R30" s="29" t="n">
        <v>46456</v>
      </c>
      <c r="S30" s="25" t="s">
        <v>113</v>
      </c>
      <c r="T30" s="30" t="n">
        <f aca="true">IF(H30="","",H30-TODAY())</f>
        <v>184</v>
      </c>
      <c r="U30" s="30" t="str">
        <f aca="false">IF(OR(H31="",H30=""),"",H31-H30)</f>
        <v/>
      </c>
      <c r="V30" s="31"/>
    </row>
    <row r="31" customFormat="false" ht="21.75" hidden="false" customHeight="true" outlineLevel="0" collapsed="false">
      <c r="A31" s="32"/>
      <c r="B31" s="32"/>
      <c r="C31" s="32"/>
      <c r="D31" s="32"/>
      <c r="E31" s="32"/>
      <c r="F31" s="32"/>
      <c r="G31" s="33" t="s">
        <v>108</v>
      </c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2"/>
      <c r="T31" s="32"/>
      <c r="U31" s="32"/>
      <c r="V31" s="32"/>
    </row>
    <row r="32" customFormat="false" ht="21.75" hidden="false" customHeight="true" outlineLevel="0" collapsed="false">
      <c r="A32" s="35" t="n">
        <v>14</v>
      </c>
      <c r="B32" s="35" t="s">
        <v>136</v>
      </c>
      <c r="C32" s="36" t="s">
        <v>137</v>
      </c>
      <c r="D32" s="37" t="s">
        <v>37</v>
      </c>
      <c r="E32" s="38" t="n">
        <v>0.45</v>
      </c>
      <c r="F32" s="37" t="s">
        <v>129</v>
      </c>
      <c r="G32" s="39" t="s">
        <v>106</v>
      </c>
      <c r="H32" s="40" t="n">
        <f aca="false">IF(OR(R32="",D32=""),"",R32-ROUND(INDEX(Configuration!$B$17:$F$17,1,IF(D32="SS",5,IF(D32="NQ",4,IF(E32&gt;=30,1,IF(E32&gt;=5,2,IF(E32&gt;=2,3,4))))))*7/5,0))</f>
        <v>46444</v>
      </c>
      <c r="I32" s="40" t="n">
        <f aca="false">IF(H32="","",H32+ROUND(INDEX(Configuration!$B$7:$F$7,1,IF(D32="SS",5,IF(D32="NQ",4,IF(E32&gt;=30,1,IF(E32&gt;=5,2,IF(E32&gt;=2,3,4))))))*7/5,0))</f>
        <v>46448</v>
      </c>
      <c r="J32" s="40" t="n">
        <f aca="false">IF(I32="","",I32+ROUND(INDEX(Configuration!$B$8:$F$8,1,IF(D32="SS",5,IF(D32="NQ",4,IF(E32&gt;=30,1,IF(E32&gt;=5,2,IF(E32&gt;=2,3,4))))))*7/5,0))</f>
        <v>46448</v>
      </c>
      <c r="K32" s="40" t="n">
        <f aca="false">IF(J32="","",J32+ROUND(INDEX(Configuration!$B$9:$F$9,1,IF(D32="SS",5,IF(D32="NQ",4,IF(E32&gt;=30,1,IF(E32&gt;=5,2,IF(E32&gt;=2,3,4))))))*7/5,0))</f>
        <v>46455</v>
      </c>
      <c r="L32" s="40" t="n">
        <f aca="false">IF(K32="","",K32+ROUND(INDEX(Configuration!$B$10:$F$10,1,IF(D32="SS",5,IF(D32="NQ",4,IF(E32&gt;=30,1,IF(E32&gt;=5,2,IF(E32&gt;=2,3,4))))))*7/5,0))</f>
        <v>46459</v>
      </c>
      <c r="M32" s="40" t="n">
        <f aca="false">IF(L32="","",L32+ROUND(INDEX(Configuration!$B$11:$F$11,1,IF(D32="SS",5,IF(D32="NQ",4,IF(E32&gt;=30,1,IF(E32&gt;=5,2,IF(E32&gt;=2,3,4))))))*7/5,0))</f>
        <v>46459</v>
      </c>
      <c r="N32" s="40" t="n">
        <f aca="false">IF(M32="","",M32+ROUND(INDEX(Configuration!$B$12:$F$12,1,IF(D32="SS",5,IF(D32="NQ",4,IF(E32&gt;=30,1,IF(E32&gt;=5,2,IF(E32&gt;=2,3,4))))))*7/5,0))</f>
        <v>46459</v>
      </c>
      <c r="O32" s="40" t="n">
        <f aca="false">IF(N32="","",N32+ROUND(INDEX(Configuration!$B$13:$F$13,1,IF(D32="SS",5,IF(D32="NQ",4,IF(E32&gt;=30,1,IF(E32&gt;=5,2,IF(E32&gt;=2,3,4))))))*7/5,0))</f>
        <v>46463</v>
      </c>
      <c r="P32" s="40" t="n">
        <f aca="false">IF(O32="","",O32+ROUND(INDEX(Configuration!$B$14:$F$14,1,IF(D32="SS",5,IF(D32="NQ",4,IF(E32&gt;=30,1,IF(E32&gt;=5,2,IF(E32&gt;=2,3,4))))))*7/5,0))</f>
        <v>46467</v>
      </c>
      <c r="Q32" s="40" t="n">
        <f aca="false">IF(P32="","",P32+ROUND(INDEX(Configuration!$B$15:$F$15,1,IF(D32="SS",5,IF(D32="NQ",4,IF(E32&gt;=30,1,IF(E32&gt;=5,2,IF(E32&gt;=2,3,4))))))*7/5,0))</f>
        <v>46474</v>
      </c>
      <c r="R32" s="41" t="n">
        <v>46482</v>
      </c>
      <c r="S32" s="37" t="s">
        <v>113</v>
      </c>
      <c r="T32" s="42" t="n">
        <f aca="true">IF(H32="","",H32-TODAY())</f>
        <v>229</v>
      </c>
      <c r="U32" s="42" t="str">
        <f aca="false">IF(OR(H33="",H32=""),"",H33-H32)</f>
        <v/>
      </c>
      <c r="V32" s="43"/>
    </row>
    <row r="33" customFormat="false" ht="21.75" hidden="false" customHeight="true" outlineLevel="0" collapsed="false">
      <c r="A33" s="44"/>
      <c r="B33" s="44"/>
      <c r="C33" s="44"/>
      <c r="D33" s="44"/>
      <c r="E33" s="44"/>
      <c r="F33" s="44"/>
      <c r="G33" s="45" t="s">
        <v>108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4"/>
      <c r="T33" s="44"/>
      <c r="U33" s="44"/>
      <c r="V33" s="44"/>
    </row>
    <row r="34" customFormat="false" ht="21.75" hidden="false" customHeight="true" outlineLevel="0" collapsed="false">
      <c r="A34" s="23" t="n">
        <v>15</v>
      </c>
      <c r="B34" s="23" t="s">
        <v>138</v>
      </c>
      <c r="C34" s="24" t="s">
        <v>139</v>
      </c>
      <c r="D34" s="25" t="s">
        <v>33</v>
      </c>
      <c r="E34" s="26" t="n">
        <v>0.55</v>
      </c>
      <c r="F34" s="25" t="s">
        <v>129</v>
      </c>
      <c r="G34" s="27" t="s">
        <v>106</v>
      </c>
      <c r="H34" s="28" t="n">
        <f aca="false">IF(OR(R34="",D34=""),"",R34-ROUND(INDEX(Configuration!$B$17:$F$17,1,IF(D34="SS",5,IF(D34="NQ",4,IF(E34&gt;=30,1,IF(E34&gt;=5,2,IF(E34&gt;=2,3,4))))))*7/5,0))</f>
        <v>46440</v>
      </c>
      <c r="I34" s="28" t="n">
        <f aca="false">IF(H34="","",H34+ROUND(INDEX(Configuration!$B$7:$F$7,1,IF(D34="SS",5,IF(D34="NQ",4,IF(E34&gt;=30,1,IF(E34&gt;=5,2,IF(E34&gt;=2,3,4))))))*7/5,0))</f>
        <v>46447</v>
      </c>
      <c r="J34" s="28" t="n">
        <f aca="false">IF(I34="","",I34+ROUND(INDEX(Configuration!$B$8:$F$8,1,IF(D34="SS",5,IF(D34="NQ",4,IF(E34&gt;=30,1,IF(E34&gt;=5,2,IF(E34&gt;=2,3,4))))))*7/5,0))</f>
        <v>46451</v>
      </c>
      <c r="K34" s="28" t="n">
        <f aca="false">IF(J34="","",J34+ROUND(INDEX(Configuration!$B$9:$F$9,1,IF(D34="SS",5,IF(D34="NQ",4,IF(E34&gt;=30,1,IF(E34&gt;=5,2,IF(E34&gt;=2,3,4))))))*7/5,0))</f>
        <v>46461</v>
      </c>
      <c r="L34" s="28" t="n">
        <f aca="false">IF(K34="","",K34+ROUND(INDEX(Configuration!$B$10:$F$10,1,IF(D34="SS",5,IF(D34="NQ",4,IF(E34&gt;=30,1,IF(E34&gt;=5,2,IF(E34&gt;=2,3,4))))))*7/5,0))</f>
        <v>46468</v>
      </c>
      <c r="M34" s="28" t="n">
        <f aca="false">IF(L34="","",L34+ROUND(INDEX(Configuration!$B$11:$F$11,1,IF(D34="SS",5,IF(D34="NQ",4,IF(E34&gt;=30,1,IF(E34&gt;=5,2,IF(E34&gt;=2,3,4))))))*7/5,0))</f>
        <v>46468</v>
      </c>
      <c r="N34" s="28" t="n">
        <f aca="false">IF(M34="","",M34+ROUND(INDEX(Configuration!$B$12:$F$12,1,IF(D34="SS",5,IF(D34="NQ",4,IF(E34&gt;=30,1,IF(E34&gt;=5,2,IF(E34&gt;=2,3,4))))))*7/5,0))</f>
        <v>46472</v>
      </c>
      <c r="O34" s="28" t="n">
        <f aca="false">IF(N34="","",N34+ROUND(INDEX(Configuration!$B$13:$F$13,1,IF(D34="SS",5,IF(D34="NQ",4,IF(E34&gt;=30,1,IF(E34&gt;=5,2,IF(E34&gt;=2,3,4))))))*7/5,0))</f>
        <v>46476</v>
      </c>
      <c r="P34" s="28" t="n">
        <f aca="false">IF(O34="","",O34+ROUND(INDEX(Configuration!$B$14:$F$14,1,IF(D34="SS",5,IF(D34="NQ",4,IF(E34&gt;=30,1,IF(E34&gt;=5,2,IF(E34&gt;=2,3,4))))))*7/5,0))</f>
        <v>46480</v>
      </c>
      <c r="Q34" s="28" t="n">
        <f aca="false">IF(P34="","",P34+ROUND(INDEX(Configuration!$B$15:$F$15,1,IF(D34="SS",5,IF(D34="NQ",4,IF(E34&gt;=30,1,IF(E34&gt;=5,2,IF(E34&gt;=2,3,4))))))*7/5,0))</f>
        <v>46487</v>
      </c>
      <c r="R34" s="29" t="n">
        <v>46497</v>
      </c>
      <c r="S34" s="25" t="s">
        <v>113</v>
      </c>
      <c r="T34" s="30" t="n">
        <f aca="true">IF(H34="","",H34-TODAY())</f>
        <v>225</v>
      </c>
      <c r="U34" s="30" t="str">
        <f aca="false">IF(OR(H35="",H34=""),"",H35-H34)</f>
        <v/>
      </c>
      <c r="V34" s="31"/>
    </row>
    <row r="35" customFormat="false" ht="21.75" hidden="false" customHeight="true" outlineLevel="0" collapsed="false">
      <c r="A35" s="32"/>
      <c r="B35" s="32"/>
      <c r="C35" s="32"/>
      <c r="D35" s="32"/>
      <c r="E35" s="32"/>
      <c r="F35" s="32"/>
      <c r="G35" s="33" t="s">
        <v>108</v>
      </c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2"/>
      <c r="T35" s="32"/>
      <c r="U35" s="32"/>
      <c r="V35" s="32"/>
    </row>
    <row r="36" customFormat="false" ht="21.75" hidden="false" customHeight="true" outlineLevel="0" collapsed="false">
      <c r="A36" s="47"/>
      <c r="B36" s="47"/>
      <c r="C36" s="48"/>
      <c r="D36" s="37"/>
      <c r="E36" s="38"/>
      <c r="F36" s="37"/>
      <c r="G36" s="39" t="s">
        <v>106</v>
      </c>
      <c r="H36" s="40" t="str">
        <f aca="false">IF(OR(R36="",D36=""),"",R36-ROUND(INDEX(Configuration!$B$17:$F$17,1,IF(D36="SS",5,IF(D36="NQ",4,IF(E36&gt;=30,1,IF(E36&gt;=5,2,IF(E36&gt;=2,3,4))))))*7/5,0))</f>
        <v/>
      </c>
      <c r="I36" s="40" t="str">
        <f aca="false">IF(H36="","",H36+ROUND(INDEX(Configuration!$B$7:$F$7,1,IF(D36="SS",5,IF(D36="NQ",4,IF(E36&gt;=30,1,IF(E36&gt;=5,2,IF(E36&gt;=2,3,4))))))*7/5,0))</f>
        <v/>
      </c>
      <c r="J36" s="40" t="str">
        <f aca="false">IF(I36="","",I36+ROUND(INDEX(Configuration!$B$8:$F$8,1,IF(D36="SS",5,IF(D36="NQ",4,IF(E36&gt;=30,1,IF(E36&gt;=5,2,IF(E36&gt;=2,3,4))))))*7/5,0))</f>
        <v/>
      </c>
      <c r="K36" s="40" t="str">
        <f aca="false">IF(J36="","",J36+ROUND(INDEX(Configuration!$B$9:$F$9,1,IF(D36="SS",5,IF(D36="NQ",4,IF(E36&gt;=30,1,IF(E36&gt;=5,2,IF(E36&gt;=2,3,4))))))*7/5,0))</f>
        <v/>
      </c>
      <c r="L36" s="40" t="str">
        <f aca="false">IF(K36="","",K36+ROUND(INDEX(Configuration!$B$10:$F$10,1,IF(D36="SS",5,IF(D36="NQ",4,IF(E36&gt;=30,1,IF(E36&gt;=5,2,IF(E36&gt;=2,3,4))))))*7/5,0))</f>
        <v/>
      </c>
      <c r="M36" s="40" t="str">
        <f aca="false">IF(L36="","",L36+ROUND(INDEX(Configuration!$B$11:$F$11,1,IF(D36="SS",5,IF(D36="NQ",4,IF(E36&gt;=30,1,IF(E36&gt;=5,2,IF(E36&gt;=2,3,4))))))*7/5,0))</f>
        <v/>
      </c>
      <c r="N36" s="40" t="str">
        <f aca="false">IF(M36="","",M36+ROUND(INDEX(Configuration!$B$12:$F$12,1,IF(D36="SS",5,IF(D36="NQ",4,IF(E36&gt;=30,1,IF(E36&gt;=5,2,IF(E36&gt;=2,3,4))))))*7/5,0))</f>
        <v/>
      </c>
      <c r="O36" s="40" t="str">
        <f aca="false">IF(N36="","",N36+ROUND(INDEX(Configuration!$B$13:$F$13,1,IF(D36="SS",5,IF(D36="NQ",4,IF(E36&gt;=30,1,IF(E36&gt;=5,2,IF(E36&gt;=2,3,4))))))*7/5,0))</f>
        <v/>
      </c>
      <c r="P36" s="40" t="str">
        <f aca="false">IF(O36="","",O36+ROUND(INDEX(Configuration!$B$14:$F$14,1,IF(D36="SS",5,IF(D36="NQ",4,IF(E36&gt;=30,1,IF(E36&gt;=5,2,IF(E36&gt;=2,3,4))))))*7/5,0))</f>
        <v/>
      </c>
      <c r="Q36" s="40" t="str">
        <f aca="false">IF(P36="","",P36+ROUND(INDEX(Configuration!$B$15:$F$15,1,IF(D36="SS",5,IF(D36="NQ",4,IF(E36&gt;=30,1,IF(E36&gt;=5,2,IF(E36&gt;=2,3,4))))))*7/5,0))</f>
        <v/>
      </c>
      <c r="R36" s="49"/>
      <c r="S36" s="37"/>
      <c r="T36" s="42" t="str">
        <f aca="true">IF(H36="","",H36-TODAY())</f>
        <v/>
      </c>
      <c r="U36" s="42" t="str">
        <f aca="false">IF(OR(H37="",H36=""),"",H37-H36)</f>
        <v/>
      </c>
      <c r="V36" s="43"/>
    </row>
    <row r="37" customFormat="false" ht="21.75" hidden="false" customHeight="true" outlineLevel="0" collapsed="false">
      <c r="A37" s="44"/>
      <c r="B37" s="44"/>
      <c r="C37" s="44"/>
      <c r="D37" s="44"/>
      <c r="E37" s="44"/>
      <c r="F37" s="44"/>
      <c r="G37" s="45" t="s">
        <v>108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4"/>
      <c r="T37" s="44"/>
      <c r="U37" s="44"/>
      <c r="V37" s="44"/>
    </row>
    <row r="38" customFormat="false" ht="21.75" hidden="false" customHeight="true" outlineLevel="0" collapsed="false">
      <c r="A38" s="50"/>
      <c r="B38" s="50"/>
      <c r="C38" s="51"/>
      <c r="D38" s="25"/>
      <c r="E38" s="26"/>
      <c r="F38" s="25"/>
      <c r="G38" s="27" t="s">
        <v>106</v>
      </c>
      <c r="H38" s="28" t="str">
        <f aca="false">IF(OR(R38="",D38=""),"",R38-ROUND(INDEX(Configuration!$B$17:$F$17,1,IF(D38="SS",5,IF(D38="NQ",4,IF(E38&gt;=30,1,IF(E38&gt;=5,2,IF(E38&gt;=2,3,4))))))*7/5,0))</f>
        <v/>
      </c>
      <c r="I38" s="28" t="str">
        <f aca="false">IF(H38="","",H38+ROUND(INDEX(Configuration!$B$7:$F$7,1,IF(D38="SS",5,IF(D38="NQ",4,IF(E38&gt;=30,1,IF(E38&gt;=5,2,IF(E38&gt;=2,3,4))))))*7/5,0))</f>
        <v/>
      </c>
      <c r="J38" s="28" t="str">
        <f aca="false">IF(I38="","",I38+ROUND(INDEX(Configuration!$B$8:$F$8,1,IF(D38="SS",5,IF(D38="NQ",4,IF(E38&gt;=30,1,IF(E38&gt;=5,2,IF(E38&gt;=2,3,4))))))*7/5,0))</f>
        <v/>
      </c>
      <c r="K38" s="28" t="str">
        <f aca="false">IF(J38="","",J38+ROUND(INDEX(Configuration!$B$9:$F$9,1,IF(D38="SS",5,IF(D38="NQ",4,IF(E38&gt;=30,1,IF(E38&gt;=5,2,IF(E38&gt;=2,3,4))))))*7/5,0))</f>
        <v/>
      </c>
      <c r="L38" s="28" t="str">
        <f aca="false">IF(K38="","",K38+ROUND(INDEX(Configuration!$B$10:$F$10,1,IF(D38="SS",5,IF(D38="NQ",4,IF(E38&gt;=30,1,IF(E38&gt;=5,2,IF(E38&gt;=2,3,4))))))*7/5,0))</f>
        <v/>
      </c>
      <c r="M38" s="28" t="str">
        <f aca="false">IF(L38="","",L38+ROUND(INDEX(Configuration!$B$11:$F$11,1,IF(D38="SS",5,IF(D38="NQ",4,IF(E38&gt;=30,1,IF(E38&gt;=5,2,IF(E38&gt;=2,3,4))))))*7/5,0))</f>
        <v/>
      </c>
      <c r="N38" s="28" t="str">
        <f aca="false">IF(M38="","",M38+ROUND(INDEX(Configuration!$B$12:$F$12,1,IF(D38="SS",5,IF(D38="NQ",4,IF(E38&gt;=30,1,IF(E38&gt;=5,2,IF(E38&gt;=2,3,4))))))*7/5,0))</f>
        <v/>
      </c>
      <c r="O38" s="28" t="str">
        <f aca="false">IF(N38="","",N38+ROUND(INDEX(Configuration!$B$13:$F$13,1,IF(D38="SS",5,IF(D38="NQ",4,IF(E38&gt;=30,1,IF(E38&gt;=5,2,IF(E38&gt;=2,3,4))))))*7/5,0))</f>
        <v/>
      </c>
      <c r="P38" s="28" t="str">
        <f aca="false">IF(O38="","",O38+ROUND(INDEX(Configuration!$B$14:$F$14,1,IF(D38="SS",5,IF(D38="NQ",4,IF(E38&gt;=30,1,IF(E38&gt;=5,2,IF(E38&gt;=2,3,4))))))*7/5,0))</f>
        <v/>
      </c>
      <c r="Q38" s="28" t="str">
        <f aca="false">IF(P38="","",P38+ROUND(INDEX(Configuration!$B$15:$F$15,1,IF(D38="SS",5,IF(D38="NQ",4,IF(E38&gt;=30,1,IF(E38&gt;=5,2,IF(E38&gt;=2,3,4))))))*7/5,0))</f>
        <v/>
      </c>
      <c r="R38" s="52"/>
      <c r="S38" s="25"/>
      <c r="T38" s="30" t="str">
        <f aca="true">IF(H38="","",H38-TODAY())</f>
        <v/>
      </c>
      <c r="U38" s="30" t="str">
        <f aca="false">IF(OR(H39="",H38=""),"",H39-H38)</f>
        <v/>
      </c>
      <c r="V38" s="31"/>
    </row>
    <row r="39" customFormat="false" ht="21.75" hidden="false" customHeight="true" outlineLevel="0" collapsed="false">
      <c r="A39" s="32"/>
      <c r="B39" s="32"/>
      <c r="C39" s="32"/>
      <c r="D39" s="32"/>
      <c r="E39" s="32"/>
      <c r="F39" s="32"/>
      <c r="G39" s="33" t="s">
        <v>108</v>
      </c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2"/>
      <c r="T39" s="32"/>
      <c r="U39" s="32"/>
      <c r="V39" s="32"/>
    </row>
    <row r="40" customFormat="false" ht="21.75" hidden="false" customHeight="true" outlineLevel="0" collapsed="false">
      <c r="A40" s="47"/>
      <c r="B40" s="47"/>
      <c r="C40" s="48"/>
      <c r="D40" s="37"/>
      <c r="E40" s="38"/>
      <c r="F40" s="37"/>
      <c r="G40" s="39" t="s">
        <v>106</v>
      </c>
      <c r="H40" s="40" t="str">
        <f aca="false">IF(OR(R40="",D40=""),"",R40-ROUND(INDEX(Configuration!$B$17:$F$17,1,IF(D40="SS",5,IF(D40="NQ",4,IF(E40&gt;=30,1,IF(E40&gt;=5,2,IF(E40&gt;=2,3,4))))))*7/5,0))</f>
        <v/>
      </c>
      <c r="I40" s="40" t="str">
        <f aca="false">IF(H40="","",H40+ROUND(INDEX(Configuration!$B$7:$F$7,1,IF(D40="SS",5,IF(D40="NQ",4,IF(E40&gt;=30,1,IF(E40&gt;=5,2,IF(E40&gt;=2,3,4))))))*7/5,0))</f>
        <v/>
      </c>
      <c r="J40" s="40" t="str">
        <f aca="false">IF(I40="","",I40+ROUND(INDEX(Configuration!$B$8:$F$8,1,IF(D40="SS",5,IF(D40="NQ",4,IF(E40&gt;=30,1,IF(E40&gt;=5,2,IF(E40&gt;=2,3,4))))))*7/5,0))</f>
        <v/>
      </c>
      <c r="K40" s="40" t="str">
        <f aca="false">IF(J40="","",J40+ROUND(INDEX(Configuration!$B$9:$F$9,1,IF(D40="SS",5,IF(D40="NQ",4,IF(E40&gt;=30,1,IF(E40&gt;=5,2,IF(E40&gt;=2,3,4))))))*7/5,0))</f>
        <v/>
      </c>
      <c r="L40" s="40" t="str">
        <f aca="false">IF(K40="","",K40+ROUND(INDEX(Configuration!$B$10:$F$10,1,IF(D40="SS",5,IF(D40="NQ",4,IF(E40&gt;=30,1,IF(E40&gt;=5,2,IF(E40&gt;=2,3,4))))))*7/5,0))</f>
        <v/>
      </c>
      <c r="M40" s="40" t="str">
        <f aca="false">IF(L40="","",L40+ROUND(INDEX(Configuration!$B$11:$F$11,1,IF(D40="SS",5,IF(D40="NQ",4,IF(E40&gt;=30,1,IF(E40&gt;=5,2,IF(E40&gt;=2,3,4))))))*7/5,0))</f>
        <v/>
      </c>
      <c r="N40" s="40" t="str">
        <f aca="false">IF(M40="","",M40+ROUND(INDEX(Configuration!$B$12:$F$12,1,IF(D40="SS",5,IF(D40="NQ",4,IF(E40&gt;=30,1,IF(E40&gt;=5,2,IF(E40&gt;=2,3,4))))))*7/5,0))</f>
        <v/>
      </c>
      <c r="O40" s="40" t="str">
        <f aca="false">IF(N40="","",N40+ROUND(INDEX(Configuration!$B$13:$F$13,1,IF(D40="SS",5,IF(D40="NQ",4,IF(E40&gt;=30,1,IF(E40&gt;=5,2,IF(E40&gt;=2,3,4))))))*7/5,0))</f>
        <v/>
      </c>
      <c r="P40" s="40" t="str">
        <f aca="false">IF(O40="","",O40+ROUND(INDEX(Configuration!$B$14:$F$14,1,IF(D40="SS",5,IF(D40="NQ",4,IF(E40&gt;=30,1,IF(E40&gt;=5,2,IF(E40&gt;=2,3,4))))))*7/5,0))</f>
        <v/>
      </c>
      <c r="Q40" s="40" t="str">
        <f aca="false">IF(P40="","",P40+ROUND(INDEX(Configuration!$B$15:$F$15,1,IF(D40="SS",5,IF(D40="NQ",4,IF(E40&gt;=30,1,IF(E40&gt;=5,2,IF(E40&gt;=2,3,4))))))*7/5,0))</f>
        <v/>
      </c>
      <c r="R40" s="49"/>
      <c r="S40" s="37"/>
      <c r="T40" s="42" t="str">
        <f aca="true">IF(H40="","",H40-TODAY())</f>
        <v/>
      </c>
      <c r="U40" s="42" t="str">
        <f aca="false">IF(OR(H41="",H40=""),"",H41-H40)</f>
        <v/>
      </c>
      <c r="V40" s="43"/>
    </row>
    <row r="41" customFormat="false" ht="21.75" hidden="false" customHeight="true" outlineLevel="0" collapsed="false">
      <c r="A41" s="44"/>
      <c r="B41" s="44"/>
      <c r="C41" s="44"/>
      <c r="D41" s="44"/>
      <c r="E41" s="44"/>
      <c r="F41" s="44"/>
      <c r="G41" s="45" t="s">
        <v>108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4"/>
      <c r="T41" s="44"/>
      <c r="U41" s="44"/>
      <c r="V41" s="44"/>
    </row>
  </sheetData>
  <autoFilter ref="A5:V41"/>
  <mergeCells count="3">
    <mergeCell ref="A2:V2"/>
    <mergeCell ref="A3:V3"/>
    <mergeCell ref="A4:V4"/>
  </mergeCells>
  <conditionalFormatting sqref="S6:S81">
    <cfRule type="cellIs" priority="2" operator="equal" aboveAverage="0" equalAverage="0" bottom="0" percent="0" rank="0" text="" dxfId="14">
      <formula>"Not Started"</formula>
    </cfRule>
    <cfRule type="cellIs" priority="3" operator="equal" aboveAverage="0" equalAverage="0" bottom="0" percent="0" rank="0" text="" dxfId="15">
      <formula>"In Progress"</formula>
    </cfRule>
    <cfRule type="cellIs" priority="4" operator="equal" aboveAverage="0" equalAverage="0" bottom="0" percent="0" rank="0" text="" dxfId="16">
      <formula>"Awaiting"</formula>
    </cfRule>
    <cfRule type="cellIs" priority="5" operator="equal" aboveAverage="0" equalAverage="0" bottom="0" percent="0" rank="0" text="" dxfId="17">
      <formula>"Complete"</formula>
    </cfRule>
    <cfRule type="cellIs" priority="6" operator="equal" aboveAverage="0" equalAverage="0" bottom="0" percent="0" rank="0" text="" dxfId="18">
      <formula>"On Hold"</formula>
    </cfRule>
    <cfRule type="cellIs" priority="7" operator="equal" aboveAverage="0" equalAverage="0" bottom="0" percent="0" rank="0" text="" dxfId="17">
      <formula>"Awarded"</formula>
    </cfRule>
  </conditionalFormatting>
  <conditionalFormatting sqref="T6:T81">
    <cfRule type="cellIs" priority="8" operator="lessThan" aboveAverage="0" equalAverage="0" bottom="0" percent="0" rank="0" text="" dxfId="19">
      <formula>0</formula>
    </cfRule>
    <cfRule type="cellIs" priority="9" operator="between" aboveAverage="0" equalAverage="0" bottom="0" percent="0" rank="0" text="" dxfId="20">
      <formula>0</formula>
      <formula>30</formula>
    </cfRule>
  </conditionalFormatting>
  <conditionalFormatting sqref="U6:U81">
    <cfRule type="cellIs" priority="10" operator="greaterThan" aboveAverage="0" equalAverage="0" bottom="0" percent="0" rank="0" text="" dxfId="19">
      <formula>0</formula>
    </cfRule>
    <cfRule type="cellIs" priority="11" operator="lessThanOrEqual" aboveAverage="0" equalAverage="0" bottom="0" percent="0" rank="0" text="" dxfId="21">
      <formula>0</formula>
    </cfRule>
  </conditionalFormatting>
  <conditionalFormatting sqref="F6:F81">
    <cfRule type="cellIs" priority="12" operator="equal" aboveAverage="0" equalAverage="0" bottom="0" percent="0" rank="0" text="" dxfId="22">
      <formula>"High"</formula>
    </cfRule>
    <cfRule type="cellIs" priority="13" operator="equal" aboveAverage="0" equalAverage="0" bottom="0" percent="0" rank="0" text="" dxfId="15">
      <formula>"Medium"</formula>
    </cfRule>
    <cfRule type="cellIs" priority="14" operator="equal" aboveAverage="0" equalAverage="0" bottom="0" percent="0" rank="0" text="" dxfId="17">
      <formula>"Low"</formula>
    </cfRule>
  </conditionalFormatting>
  <dataValidations count="3">
    <dataValidation allowBlank="true" errorStyle="stop" operator="between" showDropDown="false" showErrorMessage="false" showInputMessage="false" sqref="S6:S81" type="list">
      <formula1>"Not Started,In Progress,Awaiting,Complete,On Hold,Awarded"</formula1>
      <formula2>0</formula2>
    </dataValidation>
    <dataValidation allowBlank="true" errorStyle="stop" operator="between" showDropDown="false" showErrorMessage="false" showInputMessage="false" sqref="D6:D81" type="list">
      <formula1>"CT,SS,NQ,MC"</formula1>
      <formula2>0</formula2>
    </dataValidation>
    <dataValidation allowBlank="true" errorStyle="stop" operator="between" showDropDown="false" showErrorMessage="false" showInputMessage="false" sqref="F6:F81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B57"/>
    <pageSetUpPr fitToPage="true"/>
  </sheetPr>
  <dimension ref="A1:P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4" topLeftCell="A1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38"/>
    <col collapsed="false" customWidth="true" hidden="false" outlineLevel="0" max="3" min="3" style="0" width="8"/>
    <col collapsed="false" customWidth="true" hidden="false" outlineLevel="0" max="4" min="4" style="0" width="11"/>
    <col collapsed="false" customWidth="true" hidden="false" outlineLevel="0" max="5" min="5" style="0" width="15"/>
    <col collapsed="false" customWidth="true" hidden="false" outlineLevel="0" max="8" min="6" style="0" width="14"/>
    <col collapsed="false" customWidth="true" hidden="false" outlineLevel="0" max="9" min="9" style="0" width="10"/>
    <col collapsed="false" customWidth="true" hidden="false" outlineLevel="0" max="11" min="10" style="0" width="14"/>
    <col collapsed="false" customWidth="true" hidden="false" outlineLevel="0" max="12" min="12" style="0" width="10"/>
    <col collapsed="false" customWidth="true" hidden="false" outlineLevel="0" max="13" min="13" style="0" width="12"/>
    <col collapsed="false" customWidth="true" hidden="false" outlineLevel="0" max="14" min="14" style="0" width="10"/>
    <col collapsed="false" customWidth="true" hidden="false" outlineLevel="0" max="15" min="15" style="0" width="14"/>
    <col collapsed="false" customWidth="true" hidden="false" outlineLevel="0" max="16" min="16" style="0" width="8"/>
  </cols>
  <sheetData>
    <row r="1" customFormat="false" ht="6" hidden="false" customHeight="true" outlineLevel="0" collapsed="false"/>
    <row r="2" customFormat="false" ht="21.75" hidden="false" customHeight="true" outlineLevel="0" collapsed="false">
      <c r="A2" s="20" t="s">
        <v>140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customFormat="false" ht="15.75" hidden="false" customHeight="true" outlineLevel="0" collapsed="false">
      <c r="A3" s="21" t="s">
        <v>141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customFormat="false" ht="15.75" hidden="false" customHeight="true" outlineLevel="0" collapsed="false">
      <c r="A4" s="22" t="s">
        <v>142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customFormat="false" ht="19.5" hidden="false" customHeight="true" outlineLevel="0" collapsed="false">
      <c r="A5" s="4" t="s">
        <v>143</v>
      </c>
      <c r="B5" s="4"/>
    </row>
    <row r="6" customFormat="false" ht="13.5" hidden="false" customHeight="true" outlineLevel="0" collapsed="false">
      <c r="A6" s="53" t="s">
        <v>144</v>
      </c>
      <c r="B6" s="53"/>
      <c r="C6" s="53" t="s">
        <v>145</v>
      </c>
      <c r="D6" s="53"/>
      <c r="E6" s="53" t="s">
        <v>107</v>
      </c>
      <c r="F6" s="53"/>
      <c r="G6" s="53" t="s">
        <v>113</v>
      </c>
      <c r="H6" s="53"/>
      <c r="I6" s="53" t="s">
        <v>146</v>
      </c>
      <c r="J6" s="53"/>
      <c r="K6" s="53" t="s">
        <v>147</v>
      </c>
      <c r="L6" s="53"/>
      <c r="M6" s="53" t="s">
        <v>148</v>
      </c>
      <c r="N6" s="53"/>
      <c r="O6" s="53" t="s">
        <v>149</v>
      </c>
      <c r="P6" s="53"/>
    </row>
    <row r="7" customFormat="false" ht="31.5" hidden="false" customHeight="true" outlineLevel="0" collapsed="false">
      <c r="A7" s="54" t="n">
        <f aca="false">COUNTA(B15:B32)-COUNTBLANK(B15:B32)</f>
        <v>15</v>
      </c>
      <c r="B7" s="54"/>
      <c r="C7" s="54" t="n">
        <f aca="false">COUNTIF(M15:M32,"Awarded")</f>
        <v>0</v>
      </c>
      <c r="D7" s="54"/>
      <c r="E7" s="54" t="n">
        <f aca="false">COUNTIF(M15:M32,"In Progress")</f>
        <v>2</v>
      </c>
      <c r="F7" s="54"/>
      <c r="G7" s="54" t="n">
        <f aca="false">COUNTIF(M15:M32,"Not Started")</f>
        <v>13</v>
      </c>
      <c r="H7" s="54"/>
      <c r="I7" s="54" t="n">
        <f aca="false">COUNTIF(M15:M32,"On Hold")</f>
        <v>0</v>
      </c>
      <c r="J7" s="54"/>
      <c r="K7" s="54" t="n">
        <f aca="false">COUNTIF(P15:P32,"Red")</f>
        <v>2</v>
      </c>
      <c r="L7" s="54"/>
      <c r="M7" s="54" t="n">
        <f aca="false">COUNTIF(P15:P32,"Amber")</f>
        <v>0</v>
      </c>
      <c r="N7" s="54"/>
      <c r="O7" s="54" t="n">
        <f aca="false">COUNTIF(P15:P32,"Green")</f>
        <v>13</v>
      </c>
      <c r="P7" s="54"/>
    </row>
    <row r="8" customFormat="false" ht="6" hidden="false" customHeight="true" outlineLevel="0" collapsed="false"/>
    <row r="9" customFormat="false" ht="18" hidden="false" customHeight="true" outlineLevel="0" collapsed="false">
      <c r="A9" s="4" t="s">
        <v>150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customFormat="false" ht="3.75" hidden="false" customHeight="true" outlineLevel="0" collapsed="false"/>
    <row r="11" customFormat="false" ht="13.5" hidden="false" customHeight="true" outlineLevel="0" collapsed="false">
      <c r="A11" s="55" t="s">
        <v>151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</row>
    <row r="12" customFormat="false" ht="13.5" hidden="false" customHeight="true" outlineLevel="0" collapsed="false">
      <c r="A12" s="55" t="s">
        <v>152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customFormat="false" ht="15.75" hidden="false" customHeight="true" outlineLevel="0" collapsed="false">
      <c r="G13" s="56" t="s">
        <v>153</v>
      </c>
      <c r="H13" s="56"/>
      <c r="I13" s="56"/>
      <c r="J13" s="56" t="s">
        <v>154</v>
      </c>
      <c r="K13" s="56"/>
      <c r="L13" s="56"/>
    </row>
    <row r="14" customFormat="false" ht="30" hidden="false" customHeight="true" outlineLevel="0" collapsed="false">
      <c r="A14" s="6" t="s">
        <v>82</v>
      </c>
      <c r="B14" s="6" t="s">
        <v>155</v>
      </c>
      <c r="C14" s="6" t="s">
        <v>156</v>
      </c>
      <c r="D14" s="6" t="s">
        <v>157</v>
      </c>
      <c r="E14" s="6" t="s">
        <v>49</v>
      </c>
      <c r="F14" s="6" t="s">
        <v>98</v>
      </c>
      <c r="G14" s="6" t="s">
        <v>158</v>
      </c>
      <c r="H14" s="6" t="s">
        <v>159</v>
      </c>
      <c r="I14" s="6" t="s">
        <v>160</v>
      </c>
      <c r="J14" s="6" t="s">
        <v>161</v>
      </c>
      <c r="K14" s="6" t="s">
        <v>162</v>
      </c>
      <c r="L14" s="6" t="s">
        <v>163</v>
      </c>
      <c r="M14" s="6" t="s">
        <v>99</v>
      </c>
      <c r="N14" s="6" t="s">
        <v>86</v>
      </c>
      <c r="O14" s="6" t="s">
        <v>100</v>
      </c>
      <c r="P14" s="6" t="s">
        <v>164</v>
      </c>
    </row>
    <row r="15" customFormat="false" ht="21.75" hidden="false" customHeight="true" outlineLevel="0" collapsed="false">
      <c r="A15" s="23" t="str">
        <f aca="false">IF('Procurement Schedule'!C6&lt;&gt;"",'Procurement Schedule'!B6,"")</f>
        <v>0010</v>
      </c>
      <c r="B15" s="24" t="str">
        <f aca="false">IF('Procurement Schedule'!C6&lt;&gt;"",'Procurement Schedule'!C6,"")</f>
        <v>Structural steel - transfer slab &amp; primary frame</v>
      </c>
      <c r="C15" s="50" t="str">
        <f aca="false">IF('Procurement Schedule'!C6&lt;&gt;"",'Procurement Schedule'!D6,"")</f>
        <v>CT</v>
      </c>
      <c r="D15" s="26" t="n">
        <f aca="false">IF('Procurement Schedule'!C6&lt;&gt;"",'Procurement Schedule'!E6,"")</f>
        <v>4.2</v>
      </c>
      <c r="E15" s="50" t="str">
        <f aca="false">IF(D15="","",IF(D15&gt;30,"Board",IF(D15&gt;5,"Committee",IF(D15&gt;2,"Proc Head","Proc Manager"))))</f>
        <v>Proc Head</v>
      </c>
      <c r="F15" s="57" t="n">
        <f aca="false">IF('Procurement Schedule'!C6&lt;&gt;"",'Procurement Schedule'!R6,"")</f>
        <v>46280</v>
      </c>
      <c r="G15" s="57" t="n">
        <f aca="false">IF('Procurement Schedule'!C6&lt;&gt;"",'Procurement Schedule'!H6,"")</f>
        <v>46196</v>
      </c>
      <c r="H15" s="57" t="n">
        <f aca="false">IF('Procurement Schedule'!H7="","",'Procurement Schedule'!H7)</f>
        <v>46201</v>
      </c>
      <c r="I15" s="58" t="n">
        <f aca="false">IF(OR(H15="",G15=""),"",H15-G15)</f>
        <v>5</v>
      </c>
      <c r="J15" s="57" t="n">
        <f aca="false">IF('Procurement Schedule'!C6&lt;&gt;"",'Procurement Schedule'!N6,"")</f>
        <v>46245</v>
      </c>
      <c r="K15" s="57" t="str">
        <f aca="false">IF('Procurement Schedule'!N7="","",'Procurement Schedule'!N7)</f>
        <v/>
      </c>
      <c r="L15" s="58" t="str">
        <f aca="false">IF(OR(K15="",J15=""),"",K15-J15)</f>
        <v/>
      </c>
      <c r="M15" s="50" t="str">
        <f aca="false">IF('Procurement Schedule'!C6&lt;&gt;"",'Procurement Schedule'!S6,"")</f>
        <v>In Progress</v>
      </c>
      <c r="N15" s="50" t="str">
        <f aca="false">IF('Procurement Schedule'!C6&lt;&gt;"",'Procurement Schedule'!F6,"")</f>
        <v>High</v>
      </c>
      <c r="O15" s="58" t="n">
        <f aca="false">IF('Procurement Schedule'!C6&lt;&gt;"",'Procurement Schedule'!T6,"")</f>
        <v>-19</v>
      </c>
      <c r="P15" s="50" t="str">
        <f aca="false">IF(M15="","",IF(M15="Awarded","N/A",IF(O15&lt;0,"Red",IF(O15&lt;30,"Amber","Green"))))</f>
        <v>Red</v>
      </c>
    </row>
    <row r="16" customFormat="false" ht="21.75" hidden="false" customHeight="true" outlineLevel="0" collapsed="false">
      <c r="A16" s="35" t="str">
        <f aca="false">IF('Procurement Schedule'!C8&lt;&gt;"",'Procurement Schedule'!B8,"")</f>
        <v>0020</v>
      </c>
      <c r="B16" s="36" t="str">
        <f aca="false">IF('Procurement Schedule'!C8&lt;&gt;"",'Procurement Schedule'!C8,"")</f>
        <v>Facade &amp; unitised curtain wall</v>
      </c>
      <c r="C16" s="47" t="str">
        <f aca="false">IF('Procurement Schedule'!C8&lt;&gt;"",'Procurement Schedule'!D8,"")</f>
        <v>CT</v>
      </c>
      <c r="D16" s="38" t="n">
        <f aca="false">IF('Procurement Schedule'!C8&lt;&gt;"",'Procurement Schedule'!E8,"")</f>
        <v>6.8</v>
      </c>
      <c r="E16" s="47" t="str">
        <f aca="false">IF(D16="","",IF(D16&gt;30,"Board",IF(D16&gt;5,"Committee",IF(D16&gt;2,"Proc Head","Proc Manager"))))</f>
        <v>Committee</v>
      </c>
      <c r="F16" s="59" t="n">
        <f aca="false">IF('Procurement Schedule'!C8&lt;&gt;"",'Procurement Schedule'!R8,"")</f>
        <v>46300</v>
      </c>
      <c r="G16" s="59" t="n">
        <f aca="false">IF('Procurement Schedule'!C8&lt;&gt;"",'Procurement Schedule'!H8,"")</f>
        <v>46194</v>
      </c>
      <c r="H16" s="59" t="n">
        <f aca="false">IF('Procurement Schedule'!H9="","",'Procurement Schedule'!H9)</f>
        <v>46191</v>
      </c>
      <c r="I16" s="60" t="n">
        <f aca="false">IF(OR(H16="",G16=""),"",H16-G16)</f>
        <v>-3</v>
      </c>
      <c r="J16" s="59" t="n">
        <f aca="false">IF('Procurement Schedule'!C8&lt;&gt;"",'Procurement Schedule'!N8,"")</f>
        <v>46263</v>
      </c>
      <c r="K16" s="59" t="str">
        <f aca="false">IF('Procurement Schedule'!N9="","",'Procurement Schedule'!N9)</f>
        <v/>
      </c>
      <c r="L16" s="60" t="str">
        <f aca="false">IF(OR(K16="",J16=""),"",K16-J16)</f>
        <v/>
      </c>
      <c r="M16" s="47" t="str">
        <f aca="false">IF('Procurement Schedule'!C8&lt;&gt;"",'Procurement Schedule'!S8,"")</f>
        <v>In Progress</v>
      </c>
      <c r="N16" s="47" t="str">
        <f aca="false">IF('Procurement Schedule'!C8&lt;&gt;"",'Procurement Schedule'!F8,"")</f>
        <v>High</v>
      </c>
      <c r="O16" s="60" t="n">
        <f aca="false">IF('Procurement Schedule'!C8&lt;&gt;"",'Procurement Schedule'!T8,"")</f>
        <v>-21</v>
      </c>
      <c r="P16" s="47" t="str">
        <f aca="false">IF(M16="","",IF(M16="Awarded","N/A",IF(O16&lt;0,"Red",IF(O16&lt;30,"Amber","Green"))))</f>
        <v>Red</v>
      </c>
    </row>
    <row r="17" customFormat="false" ht="21.75" hidden="false" customHeight="true" outlineLevel="0" collapsed="false">
      <c r="A17" s="23" t="str">
        <f aca="false">IF('Procurement Schedule'!C10&lt;&gt;"",'Procurement Schedule'!B10,"")</f>
        <v>0030</v>
      </c>
      <c r="B17" s="24" t="str">
        <f aca="false">IF('Procurement Schedule'!C10&lt;&gt;"",'Procurement Schedule'!C10,"")</f>
        <v>Lifts &amp; escalators</v>
      </c>
      <c r="C17" s="50" t="str">
        <f aca="false">IF('Procurement Schedule'!C10&lt;&gt;"",'Procurement Schedule'!D10,"")</f>
        <v>CT</v>
      </c>
      <c r="D17" s="26" t="n">
        <f aca="false">IF('Procurement Schedule'!C10&lt;&gt;"",'Procurement Schedule'!E10,"")</f>
        <v>3.5</v>
      </c>
      <c r="E17" s="50" t="str">
        <f aca="false">IF(D17="","",IF(D17&gt;30,"Board",IF(D17&gt;5,"Committee",IF(D17&gt;2,"Proc Head","Proc Manager"))))</f>
        <v>Proc Head</v>
      </c>
      <c r="F17" s="57" t="n">
        <f aca="false">IF('Procurement Schedule'!C10&lt;&gt;"",'Procurement Schedule'!R10,"")</f>
        <v>46402</v>
      </c>
      <c r="G17" s="57" t="n">
        <f aca="false">IF('Procurement Schedule'!C10&lt;&gt;"",'Procurement Schedule'!H10,"")</f>
        <v>46318</v>
      </c>
      <c r="H17" s="57" t="str">
        <f aca="false">IF('Procurement Schedule'!H11="","",'Procurement Schedule'!H11)</f>
        <v/>
      </c>
      <c r="I17" s="58" t="str">
        <f aca="false">IF(OR(H17="",G17=""),"",H17-G17)</f>
        <v/>
      </c>
      <c r="J17" s="57" t="n">
        <f aca="false">IF('Procurement Schedule'!C10&lt;&gt;"",'Procurement Schedule'!N10,"")</f>
        <v>46367</v>
      </c>
      <c r="K17" s="57" t="str">
        <f aca="false">IF('Procurement Schedule'!N11="","",'Procurement Schedule'!N11)</f>
        <v/>
      </c>
      <c r="L17" s="58" t="str">
        <f aca="false">IF(OR(K17="",J17=""),"",K17-J17)</f>
        <v/>
      </c>
      <c r="M17" s="50" t="str">
        <f aca="false">IF('Procurement Schedule'!C10&lt;&gt;"",'Procurement Schedule'!S10,"")</f>
        <v>Not Started</v>
      </c>
      <c r="N17" s="50" t="str">
        <f aca="false">IF('Procurement Schedule'!C10&lt;&gt;"",'Procurement Schedule'!F10,"")</f>
        <v>High</v>
      </c>
      <c r="O17" s="58" t="n">
        <f aca="false">IF('Procurement Schedule'!C10&lt;&gt;"",'Procurement Schedule'!T10,"")</f>
        <v>103</v>
      </c>
      <c r="P17" s="50" t="str">
        <f aca="false">IF(M17="","",IF(M17="Awarded","N/A",IF(O17&lt;0,"Red",IF(O17&lt;30,"Amber","Green"))))</f>
        <v>Green</v>
      </c>
    </row>
    <row r="18" customFormat="false" ht="21.75" hidden="false" customHeight="true" outlineLevel="0" collapsed="false">
      <c r="A18" s="35" t="str">
        <f aca="false">IF('Procurement Schedule'!C12&lt;&gt;"",'Procurement Schedule'!B12,"")</f>
        <v>0040</v>
      </c>
      <c r="B18" s="36" t="str">
        <f aca="false">IF('Procurement Schedule'!C12&lt;&gt;"",'Procurement Schedule'!C12,"")</f>
        <v>MEP services (mechanical, electrical, plumbing)</v>
      </c>
      <c r="C18" s="47" t="str">
        <f aca="false">IF('Procurement Schedule'!C12&lt;&gt;"",'Procurement Schedule'!D12,"")</f>
        <v>CT</v>
      </c>
      <c r="D18" s="38" t="n">
        <f aca="false">IF('Procurement Schedule'!C12&lt;&gt;"",'Procurement Schedule'!E12,"")</f>
        <v>8.5</v>
      </c>
      <c r="E18" s="47" t="str">
        <f aca="false">IF(D18="","",IF(D18&gt;30,"Board",IF(D18&gt;5,"Committee",IF(D18&gt;2,"Proc Head","Proc Manager"))))</f>
        <v>Committee</v>
      </c>
      <c r="F18" s="59" t="n">
        <f aca="false">IF('Procurement Schedule'!C12&lt;&gt;"",'Procurement Schedule'!R12,"")</f>
        <v>46357</v>
      </c>
      <c r="G18" s="59" t="n">
        <f aca="false">IF('Procurement Schedule'!C12&lt;&gt;"",'Procurement Schedule'!H12,"")</f>
        <v>46251</v>
      </c>
      <c r="H18" s="59" t="str">
        <f aca="false">IF('Procurement Schedule'!H13="","",'Procurement Schedule'!H13)</f>
        <v/>
      </c>
      <c r="I18" s="60" t="str">
        <f aca="false">IF(OR(H18="",G18=""),"",H18-G18)</f>
        <v/>
      </c>
      <c r="J18" s="59" t="n">
        <f aca="false">IF('Procurement Schedule'!C12&lt;&gt;"",'Procurement Schedule'!N12,"")</f>
        <v>46320</v>
      </c>
      <c r="K18" s="59" t="str">
        <f aca="false">IF('Procurement Schedule'!N13="","",'Procurement Schedule'!N13)</f>
        <v/>
      </c>
      <c r="L18" s="60" t="str">
        <f aca="false">IF(OR(K18="",J18=""),"",K18-J18)</f>
        <v/>
      </c>
      <c r="M18" s="47" t="str">
        <f aca="false">IF('Procurement Schedule'!C12&lt;&gt;"",'Procurement Schedule'!S12,"")</f>
        <v>Not Started</v>
      </c>
      <c r="N18" s="47" t="str">
        <f aca="false">IF('Procurement Schedule'!C12&lt;&gt;"",'Procurement Schedule'!F12,"")</f>
        <v>High</v>
      </c>
      <c r="O18" s="60" t="n">
        <f aca="false">IF('Procurement Schedule'!C12&lt;&gt;"",'Procurement Schedule'!T12,"")</f>
        <v>36</v>
      </c>
      <c r="P18" s="47" t="str">
        <f aca="false">IF(M18="","",IF(M18="Awarded","N/A",IF(O18&lt;0,"Red",IF(O18&lt;30,"Amber","Green"))))</f>
        <v>Green</v>
      </c>
    </row>
    <row r="19" customFormat="false" ht="21.75" hidden="false" customHeight="true" outlineLevel="0" collapsed="false">
      <c r="A19" s="23" t="str">
        <f aca="false">IF('Procurement Schedule'!C14&lt;&gt;"",'Procurement Schedule'!B14,"")</f>
        <v>0050</v>
      </c>
      <c r="B19" s="24" t="str">
        <f aca="false">IF('Procurement Schedule'!C14&lt;&gt;"",'Procurement Schedule'!C14,"")</f>
        <v>Fire protection &amp; sprinklers</v>
      </c>
      <c r="C19" s="50" t="str">
        <f aca="false">IF('Procurement Schedule'!C14&lt;&gt;"",'Procurement Schedule'!D14,"")</f>
        <v>CT</v>
      </c>
      <c r="D19" s="26" t="n">
        <f aca="false">IF('Procurement Schedule'!C14&lt;&gt;"",'Procurement Schedule'!E14,"")</f>
        <v>2.1</v>
      </c>
      <c r="E19" s="50" t="str">
        <f aca="false">IF(D19="","",IF(D19&gt;30,"Board",IF(D19&gt;5,"Committee",IF(D19&gt;2,"Proc Head","Proc Manager"))))</f>
        <v>Proc Head</v>
      </c>
      <c r="F19" s="57" t="n">
        <f aca="false">IF('Procurement Schedule'!C14&lt;&gt;"",'Procurement Schedule'!R14,"")</f>
        <v>46407</v>
      </c>
      <c r="G19" s="57" t="n">
        <f aca="false">IF('Procurement Schedule'!C14&lt;&gt;"",'Procurement Schedule'!H14,"")</f>
        <v>46323</v>
      </c>
      <c r="H19" s="57" t="str">
        <f aca="false">IF('Procurement Schedule'!H15="","",'Procurement Schedule'!H15)</f>
        <v/>
      </c>
      <c r="I19" s="58" t="str">
        <f aca="false">IF(OR(H19="",G19=""),"",H19-G19)</f>
        <v/>
      </c>
      <c r="J19" s="57" t="n">
        <f aca="false">IF('Procurement Schedule'!C14&lt;&gt;"",'Procurement Schedule'!N14,"")</f>
        <v>46372</v>
      </c>
      <c r="K19" s="57" t="str">
        <f aca="false">IF('Procurement Schedule'!N15="","",'Procurement Schedule'!N15)</f>
        <v/>
      </c>
      <c r="L19" s="58" t="str">
        <f aca="false">IF(OR(K19="",J19=""),"",K19-J19)</f>
        <v/>
      </c>
      <c r="M19" s="50" t="str">
        <f aca="false">IF('Procurement Schedule'!C14&lt;&gt;"",'Procurement Schedule'!S14,"")</f>
        <v>Not Started</v>
      </c>
      <c r="N19" s="50" t="str">
        <f aca="false">IF('Procurement Schedule'!C14&lt;&gt;"",'Procurement Schedule'!F14,"")</f>
        <v>Medium</v>
      </c>
      <c r="O19" s="58" t="n">
        <f aca="false">IF('Procurement Schedule'!C14&lt;&gt;"",'Procurement Schedule'!T14,"")</f>
        <v>108</v>
      </c>
      <c r="P19" s="50" t="str">
        <f aca="false">IF(M19="","",IF(M19="Awarded","N/A",IF(O19&lt;0,"Red",IF(O19&lt;30,"Amber","Green"))))</f>
        <v>Green</v>
      </c>
    </row>
    <row r="20" customFormat="false" ht="21.75" hidden="false" customHeight="true" outlineLevel="0" collapsed="false">
      <c r="A20" s="35" t="str">
        <f aca="false">IF('Procurement Schedule'!C16&lt;&gt;"",'Procurement Schedule'!B16,"")</f>
        <v>0060</v>
      </c>
      <c r="B20" s="36" t="str">
        <f aca="false">IF('Procurement Schedule'!C16&lt;&gt;"",'Procurement Schedule'!C16,"")</f>
        <v>BMS / ELV / security systems</v>
      </c>
      <c r="C20" s="47" t="str">
        <f aca="false">IF('Procurement Schedule'!C16&lt;&gt;"",'Procurement Schedule'!D16,"")</f>
        <v>CT</v>
      </c>
      <c r="D20" s="38" t="n">
        <f aca="false">IF('Procurement Schedule'!C16&lt;&gt;"",'Procurement Schedule'!E16,"")</f>
        <v>1.8</v>
      </c>
      <c r="E20" s="47" t="str">
        <f aca="false">IF(D20="","",IF(D20&gt;30,"Board",IF(D20&gt;5,"Committee",IF(D20&gt;2,"Proc Head","Proc Manager"))))</f>
        <v>Proc Manager</v>
      </c>
      <c r="F20" s="59" t="n">
        <f aca="false">IF('Procurement Schedule'!C16&lt;&gt;"",'Procurement Schedule'!R16,"")</f>
        <v>46428</v>
      </c>
      <c r="G20" s="59" t="n">
        <f aca="false">IF('Procurement Schedule'!C16&lt;&gt;"",'Procurement Schedule'!H16,"")</f>
        <v>46371</v>
      </c>
      <c r="H20" s="59" t="str">
        <f aca="false">IF('Procurement Schedule'!H17="","",'Procurement Schedule'!H17)</f>
        <v/>
      </c>
      <c r="I20" s="60" t="str">
        <f aca="false">IF(OR(H20="",G20=""),"",H20-G20)</f>
        <v/>
      </c>
      <c r="J20" s="59" t="n">
        <f aca="false">IF('Procurement Schedule'!C16&lt;&gt;"",'Procurement Schedule'!N16,"")</f>
        <v>46403</v>
      </c>
      <c r="K20" s="59" t="str">
        <f aca="false">IF('Procurement Schedule'!N17="","",'Procurement Schedule'!N17)</f>
        <v/>
      </c>
      <c r="L20" s="60" t="str">
        <f aca="false">IF(OR(K20="",J20=""),"",K20-J20)</f>
        <v/>
      </c>
      <c r="M20" s="47" t="str">
        <f aca="false">IF('Procurement Schedule'!C16&lt;&gt;"",'Procurement Schedule'!S16,"")</f>
        <v>Not Started</v>
      </c>
      <c r="N20" s="47" t="str">
        <f aca="false">IF('Procurement Schedule'!C16&lt;&gt;"",'Procurement Schedule'!F16,"")</f>
        <v>Medium</v>
      </c>
      <c r="O20" s="60" t="n">
        <f aca="false">IF('Procurement Schedule'!C16&lt;&gt;"",'Procurement Schedule'!T16,"")</f>
        <v>156</v>
      </c>
      <c r="P20" s="47" t="str">
        <f aca="false">IF(M20="","",IF(M20="Awarded","N/A",IF(O20&lt;0,"Red",IF(O20&lt;30,"Amber","Green"))))</f>
        <v>Green</v>
      </c>
    </row>
    <row r="21" customFormat="false" ht="21.75" hidden="false" customHeight="true" outlineLevel="0" collapsed="false">
      <c r="A21" s="23" t="str">
        <f aca="false">IF('Procurement Schedule'!C18&lt;&gt;"",'Procurement Schedule'!B18,"")</f>
        <v>0070</v>
      </c>
      <c r="B21" s="24" t="str">
        <f aca="false">IF('Procurement Schedule'!C18&lt;&gt;"",'Procurement Schedule'!C18,"")</f>
        <v>Roofing &amp; waterproofing</v>
      </c>
      <c r="C21" s="50" t="str">
        <f aca="false">IF('Procurement Schedule'!C18&lt;&gt;"",'Procurement Schedule'!D18,"")</f>
        <v>CT</v>
      </c>
      <c r="D21" s="26" t="n">
        <f aca="false">IF('Procurement Schedule'!C18&lt;&gt;"",'Procurement Schedule'!E18,"")</f>
        <v>1.6</v>
      </c>
      <c r="E21" s="50" t="str">
        <f aca="false">IF(D21="","",IF(D21&gt;30,"Board",IF(D21&gt;5,"Committee",IF(D21&gt;2,"Proc Head","Proc Manager"))))</f>
        <v>Proc Manager</v>
      </c>
      <c r="F21" s="57" t="n">
        <f aca="false">IF('Procurement Schedule'!C18&lt;&gt;"",'Procurement Schedule'!R18,"")</f>
        <v>46315</v>
      </c>
      <c r="G21" s="57" t="n">
        <f aca="false">IF('Procurement Schedule'!C18&lt;&gt;"",'Procurement Schedule'!H18,"")</f>
        <v>46258</v>
      </c>
      <c r="H21" s="57" t="str">
        <f aca="false">IF('Procurement Schedule'!H19="","",'Procurement Schedule'!H19)</f>
        <v/>
      </c>
      <c r="I21" s="58" t="str">
        <f aca="false">IF(OR(H21="",G21=""),"",H21-G21)</f>
        <v/>
      </c>
      <c r="J21" s="57" t="n">
        <f aca="false">IF('Procurement Schedule'!C18&lt;&gt;"",'Procurement Schedule'!N18,"")</f>
        <v>46290</v>
      </c>
      <c r="K21" s="57" t="str">
        <f aca="false">IF('Procurement Schedule'!N19="","",'Procurement Schedule'!N19)</f>
        <v/>
      </c>
      <c r="L21" s="58" t="str">
        <f aca="false">IF(OR(K21="",J21=""),"",K21-J21)</f>
        <v/>
      </c>
      <c r="M21" s="50" t="str">
        <f aca="false">IF('Procurement Schedule'!C18&lt;&gt;"",'Procurement Schedule'!S18,"")</f>
        <v>Not Started</v>
      </c>
      <c r="N21" s="50" t="str">
        <f aca="false">IF('Procurement Schedule'!C18&lt;&gt;"",'Procurement Schedule'!F18,"")</f>
        <v>High</v>
      </c>
      <c r="O21" s="58" t="n">
        <f aca="false">IF('Procurement Schedule'!C18&lt;&gt;"",'Procurement Schedule'!T18,"")</f>
        <v>43</v>
      </c>
      <c r="P21" s="50" t="str">
        <f aca="false">IF(M21="","",IF(M21="Awarded","N/A",IF(O21&lt;0,"Red",IF(O21&lt;30,"Amber","Green"))))</f>
        <v>Green</v>
      </c>
    </row>
    <row r="22" customFormat="false" ht="21.75" hidden="false" customHeight="true" outlineLevel="0" collapsed="false">
      <c r="A22" s="35" t="str">
        <f aca="false">IF('Procurement Schedule'!C20&lt;&gt;"",'Procurement Schedule'!B20,"")</f>
        <v>0080</v>
      </c>
      <c r="B22" s="36" t="str">
        <f aca="false">IF('Procurement Schedule'!C20&lt;&gt;"",'Procurement Schedule'!C20,"")</f>
        <v>Common-area fit-out &amp; finishes</v>
      </c>
      <c r="C22" s="47" t="str">
        <f aca="false">IF('Procurement Schedule'!C20&lt;&gt;"",'Procurement Schedule'!D20,"")</f>
        <v>CT</v>
      </c>
      <c r="D22" s="38" t="n">
        <f aca="false">IF('Procurement Schedule'!C20&lt;&gt;"",'Procurement Schedule'!E20,"")</f>
        <v>4</v>
      </c>
      <c r="E22" s="47" t="str">
        <f aca="false">IF(D22="","",IF(D22&gt;30,"Board",IF(D22&gt;5,"Committee",IF(D22&gt;2,"Proc Head","Proc Manager"))))</f>
        <v>Proc Head</v>
      </c>
      <c r="F22" s="59" t="n">
        <f aca="false">IF('Procurement Schedule'!C20&lt;&gt;"",'Procurement Schedule'!R20,"")</f>
        <v>46447</v>
      </c>
      <c r="G22" s="59" t="n">
        <f aca="false">IF('Procurement Schedule'!C20&lt;&gt;"",'Procurement Schedule'!H20,"")</f>
        <v>46363</v>
      </c>
      <c r="H22" s="59" t="str">
        <f aca="false">IF('Procurement Schedule'!H21="","",'Procurement Schedule'!H21)</f>
        <v/>
      </c>
      <c r="I22" s="60" t="str">
        <f aca="false">IF(OR(H22="",G22=""),"",H22-G22)</f>
        <v/>
      </c>
      <c r="J22" s="59" t="n">
        <f aca="false">IF('Procurement Schedule'!C20&lt;&gt;"",'Procurement Schedule'!N20,"")</f>
        <v>46412</v>
      </c>
      <c r="K22" s="59" t="str">
        <f aca="false">IF('Procurement Schedule'!N21="","",'Procurement Schedule'!N21)</f>
        <v/>
      </c>
      <c r="L22" s="60" t="str">
        <f aca="false">IF(OR(K22="",J22=""),"",K22-J22)</f>
        <v/>
      </c>
      <c r="M22" s="47" t="str">
        <f aca="false">IF('Procurement Schedule'!C20&lt;&gt;"",'Procurement Schedule'!S20,"")</f>
        <v>Not Started</v>
      </c>
      <c r="N22" s="47" t="str">
        <f aca="false">IF('Procurement Schedule'!C20&lt;&gt;"",'Procurement Schedule'!F20,"")</f>
        <v>Medium</v>
      </c>
      <c r="O22" s="60" t="n">
        <f aca="false">IF('Procurement Schedule'!C20&lt;&gt;"",'Procurement Schedule'!T20,"")</f>
        <v>148</v>
      </c>
      <c r="P22" s="47" t="str">
        <f aca="false">IF(M22="","",IF(M22="Awarded","N/A",IF(O22&lt;0,"Red",IF(O22&lt;30,"Amber","Green"))))</f>
        <v>Green</v>
      </c>
    </row>
    <row r="23" customFormat="false" ht="21.75" hidden="false" customHeight="true" outlineLevel="0" collapsed="false">
      <c r="A23" s="23" t="str">
        <f aca="false">IF('Procurement Schedule'!C22&lt;&gt;"",'Procurement Schedule'!B22,"")</f>
        <v>0090</v>
      </c>
      <c r="B23" s="24" t="str">
        <f aca="false">IF('Procurement Schedule'!C22&lt;&gt;"",'Procurement Schedule'!C22,"")</f>
        <v>Ceilings &amp; partitions</v>
      </c>
      <c r="C23" s="50" t="str">
        <f aca="false">IF('Procurement Schedule'!C22&lt;&gt;"",'Procurement Schedule'!D22,"")</f>
        <v>CT</v>
      </c>
      <c r="D23" s="26" t="n">
        <f aca="false">IF('Procurement Schedule'!C22&lt;&gt;"",'Procurement Schedule'!E22,"")</f>
        <v>1.4</v>
      </c>
      <c r="E23" s="50" t="str">
        <f aca="false">IF(D23="","",IF(D23&gt;30,"Board",IF(D23&gt;5,"Committee",IF(D23&gt;2,"Proc Head","Proc Manager"))))</f>
        <v>Proc Manager</v>
      </c>
      <c r="F23" s="57" t="n">
        <f aca="false">IF('Procurement Schedule'!C22&lt;&gt;"",'Procurement Schedule'!R22,"")</f>
        <v>46461</v>
      </c>
      <c r="G23" s="57" t="n">
        <f aca="false">IF('Procurement Schedule'!C22&lt;&gt;"",'Procurement Schedule'!H22,"")</f>
        <v>46404</v>
      </c>
      <c r="H23" s="57" t="str">
        <f aca="false">IF('Procurement Schedule'!H23="","",'Procurement Schedule'!H23)</f>
        <v/>
      </c>
      <c r="I23" s="58" t="str">
        <f aca="false">IF(OR(H23="",G23=""),"",H23-G23)</f>
        <v/>
      </c>
      <c r="J23" s="57" t="n">
        <f aca="false">IF('Procurement Schedule'!C22&lt;&gt;"",'Procurement Schedule'!N22,"")</f>
        <v>46436</v>
      </c>
      <c r="K23" s="57" t="str">
        <f aca="false">IF('Procurement Schedule'!N23="","",'Procurement Schedule'!N23)</f>
        <v/>
      </c>
      <c r="L23" s="58" t="str">
        <f aca="false">IF(OR(K23="",J23=""),"",K23-J23)</f>
        <v/>
      </c>
      <c r="M23" s="50" t="str">
        <f aca="false">IF('Procurement Schedule'!C22&lt;&gt;"",'Procurement Schedule'!S22,"")</f>
        <v>Not Started</v>
      </c>
      <c r="N23" s="50" t="str">
        <f aca="false">IF('Procurement Schedule'!C22&lt;&gt;"",'Procurement Schedule'!F22,"")</f>
        <v>Medium</v>
      </c>
      <c r="O23" s="58" t="n">
        <f aca="false">IF('Procurement Schedule'!C22&lt;&gt;"",'Procurement Schedule'!T22,"")</f>
        <v>189</v>
      </c>
      <c r="P23" s="50" t="str">
        <f aca="false">IF(M23="","",IF(M23="Awarded","N/A",IF(O23&lt;0,"Red",IF(O23&lt;30,"Amber","Green"))))</f>
        <v>Green</v>
      </c>
    </row>
    <row r="24" customFormat="false" ht="21.75" hidden="false" customHeight="true" outlineLevel="0" collapsed="false">
      <c r="A24" s="35" t="str">
        <f aca="false">IF('Procurement Schedule'!C24&lt;&gt;"",'Procurement Schedule'!B24,"")</f>
        <v>0100</v>
      </c>
      <c r="B24" s="36" t="str">
        <f aca="false">IF('Procurement Schedule'!C24&lt;&gt;"",'Procurement Schedule'!C24,"")</f>
        <v>Soft &amp; hard landscaping</v>
      </c>
      <c r="C24" s="47" t="str">
        <f aca="false">IF('Procurement Schedule'!C24&lt;&gt;"",'Procurement Schedule'!D24,"")</f>
        <v>CT</v>
      </c>
      <c r="D24" s="38" t="n">
        <f aca="false">IF('Procurement Schedule'!C24&lt;&gt;"",'Procurement Schedule'!E24,"")</f>
        <v>0.9</v>
      </c>
      <c r="E24" s="47" t="str">
        <f aca="false">IF(D24="","",IF(D24&gt;30,"Board",IF(D24&gt;5,"Committee",IF(D24&gt;2,"Proc Head","Proc Manager"))))</f>
        <v>Proc Manager</v>
      </c>
      <c r="F24" s="59" t="n">
        <f aca="false">IF('Procurement Schedule'!C24&lt;&gt;"",'Procurement Schedule'!R24,"")</f>
        <v>46508</v>
      </c>
      <c r="G24" s="59" t="n">
        <f aca="false">IF('Procurement Schedule'!C24&lt;&gt;"",'Procurement Schedule'!H24,"")</f>
        <v>46451</v>
      </c>
      <c r="H24" s="59" t="str">
        <f aca="false">IF('Procurement Schedule'!H25="","",'Procurement Schedule'!H25)</f>
        <v/>
      </c>
      <c r="I24" s="60" t="str">
        <f aca="false">IF(OR(H24="",G24=""),"",H24-G24)</f>
        <v/>
      </c>
      <c r="J24" s="59" t="n">
        <f aca="false">IF('Procurement Schedule'!C24&lt;&gt;"",'Procurement Schedule'!N24,"")</f>
        <v>46483</v>
      </c>
      <c r="K24" s="59" t="str">
        <f aca="false">IF('Procurement Schedule'!N25="","",'Procurement Schedule'!N25)</f>
        <v/>
      </c>
      <c r="L24" s="60" t="str">
        <f aca="false">IF(OR(K24="",J24=""),"",K24-J24)</f>
        <v/>
      </c>
      <c r="M24" s="47" t="str">
        <f aca="false">IF('Procurement Schedule'!C24&lt;&gt;"",'Procurement Schedule'!S24,"")</f>
        <v>Not Started</v>
      </c>
      <c r="N24" s="47" t="str">
        <f aca="false">IF('Procurement Schedule'!C24&lt;&gt;"",'Procurement Schedule'!F24,"")</f>
        <v>Low</v>
      </c>
      <c r="O24" s="60" t="n">
        <f aca="false">IF('Procurement Schedule'!C24&lt;&gt;"",'Procurement Schedule'!T24,"")</f>
        <v>236</v>
      </c>
      <c r="P24" s="47" t="str">
        <f aca="false">IF(M24="","",IF(M24="Awarded","N/A",IF(O24&lt;0,"Red",IF(O24&lt;30,"Amber","Green"))))</f>
        <v>Green</v>
      </c>
    </row>
    <row r="25" customFormat="false" ht="21.75" hidden="false" customHeight="true" outlineLevel="0" collapsed="false">
      <c r="A25" s="23" t="str">
        <f aca="false">IF('Procurement Schedule'!C26&lt;&gt;"",'Procurement Schedule'!B26,"")</f>
        <v>0110</v>
      </c>
      <c r="B25" s="24" t="str">
        <f aca="false">IF('Procurement Schedule'!C26&lt;&gt;"",'Procurement Schedule'!C26,"")</f>
        <v>Car-park equipment &amp; wayfinding signage</v>
      </c>
      <c r="C25" s="50" t="str">
        <f aca="false">IF('Procurement Schedule'!C26&lt;&gt;"",'Procurement Schedule'!D26,"")</f>
        <v>NQ</v>
      </c>
      <c r="D25" s="26" t="n">
        <f aca="false">IF('Procurement Schedule'!C26&lt;&gt;"",'Procurement Schedule'!E26,"")</f>
        <v>0.6</v>
      </c>
      <c r="E25" s="50" t="str">
        <f aca="false">IF(D25="","",IF(D25&gt;30,"Board",IF(D25&gt;5,"Committee",IF(D25&gt;2,"Proc Head","Proc Manager"))))</f>
        <v>Proc Manager</v>
      </c>
      <c r="F25" s="57" t="n">
        <f aca="false">IF('Procurement Schedule'!C26&lt;&gt;"",'Procurement Schedule'!R26,"")</f>
        <v>46492</v>
      </c>
      <c r="G25" s="57" t="n">
        <f aca="false">IF('Procurement Schedule'!C26&lt;&gt;"",'Procurement Schedule'!H26,"")</f>
        <v>46435</v>
      </c>
      <c r="H25" s="57" t="str">
        <f aca="false">IF('Procurement Schedule'!H27="","",'Procurement Schedule'!H27)</f>
        <v/>
      </c>
      <c r="I25" s="58" t="str">
        <f aca="false">IF(OR(H25="",G25=""),"",H25-G25)</f>
        <v/>
      </c>
      <c r="J25" s="57" t="n">
        <f aca="false">IF('Procurement Schedule'!C26&lt;&gt;"",'Procurement Schedule'!N26,"")</f>
        <v>46467</v>
      </c>
      <c r="K25" s="57" t="str">
        <f aca="false">IF('Procurement Schedule'!N27="","",'Procurement Schedule'!N27)</f>
        <v/>
      </c>
      <c r="L25" s="58" t="str">
        <f aca="false">IF(OR(K25="",J25=""),"",K25-J25)</f>
        <v/>
      </c>
      <c r="M25" s="50" t="str">
        <f aca="false">IF('Procurement Schedule'!C26&lt;&gt;"",'Procurement Schedule'!S26,"")</f>
        <v>Not Started</v>
      </c>
      <c r="N25" s="50" t="str">
        <f aca="false">IF('Procurement Schedule'!C26&lt;&gt;"",'Procurement Schedule'!F26,"")</f>
        <v>Low</v>
      </c>
      <c r="O25" s="58" t="n">
        <f aca="false">IF('Procurement Schedule'!C26&lt;&gt;"",'Procurement Schedule'!T26,"")</f>
        <v>220</v>
      </c>
      <c r="P25" s="50" t="str">
        <f aca="false">IF(M25="","",IF(M25="Awarded","N/A",IF(O25&lt;0,"Red",IF(O25&lt;30,"Amber","Green"))))</f>
        <v>Green</v>
      </c>
    </row>
    <row r="26" customFormat="false" ht="21.75" hidden="false" customHeight="true" outlineLevel="0" collapsed="false">
      <c r="A26" s="35" t="str">
        <f aca="false">IF('Procurement Schedule'!C28&lt;&gt;"",'Procurement Schedule'!B28,"")</f>
        <v>0120</v>
      </c>
      <c r="B26" s="36" t="str">
        <f aca="false">IF('Procurement Schedule'!C28&lt;&gt;"",'Procurement Schedule'!C28,"")</f>
        <v>Sanitaryware &amp; washroom fit-out</v>
      </c>
      <c r="C26" s="47" t="str">
        <f aca="false">IF('Procurement Schedule'!C28&lt;&gt;"",'Procurement Schedule'!D28,"")</f>
        <v>NQ</v>
      </c>
      <c r="D26" s="38" t="n">
        <f aca="false">IF('Procurement Schedule'!C28&lt;&gt;"",'Procurement Schedule'!E28,"")</f>
        <v>0.8</v>
      </c>
      <c r="E26" s="47" t="str">
        <f aca="false">IF(D26="","",IF(D26&gt;30,"Board",IF(D26&gt;5,"Committee",IF(D26&gt;2,"Proc Head","Proc Manager"))))</f>
        <v>Proc Manager</v>
      </c>
      <c r="F26" s="59" t="n">
        <f aca="false">IF('Procurement Schedule'!C28&lt;&gt;"",'Procurement Schedule'!R28,"")</f>
        <v>46438</v>
      </c>
      <c r="G26" s="59" t="n">
        <f aca="false">IF('Procurement Schedule'!C28&lt;&gt;"",'Procurement Schedule'!H28,"")</f>
        <v>46381</v>
      </c>
      <c r="H26" s="59" t="str">
        <f aca="false">IF('Procurement Schedule'!H29="","",'Procurement Schedule'!H29)</f>
        <v/>
      </c>
      <c r="I26" s="60" t="str">
        <f aca="false">IF(OR(H26="",G26=""),"",H26-G26)</f>
        <v/>
      </c>
      <c r="J26" s="59" t="n">
        <f aca="false">IF('Procurement Schedule'!C28&lt;&gt;"",'Procurement Schedule'!N28,"")</f>
        <v>46413</v>
      </c>
      <c r="K26" s="59" t="str">
        <f aca="false">IF('Procurement Schedule'!N29="","",'Procurement Schedule'!N29)</f>
        <v/>
      </c>
      <c r="L26" s="60" t="str">
        <f aca="false">IF(OR(K26="",J26=""),"",K26-J26)</f>
        <v/>
      </c>
      <c r="M26" s="47" t="str">
        <f aca="false">IF('Procurement Schedule'!C28&lt;&gt;"",'Procurement Schedule'!S28,"")</f>
        <v>Not Started</v>
      </c>
      <c r="N26" s="47" t="str">
        <f aca="false">IF('Procurement Schedule'!C28&lt;&gt;"",'Procurement Schedule'!F28,"")</f>
        <v>Medium</v>
      </c>
      <c r="O26" s="60" t="n">
        <f aca="false">IF('Procurement Schedule'!C28&lt;&gt;"",'Procurement Schedule'!T28,"")</f>
        <v>166</v>
      </c>
      <c r="P26" s="47" t="str">
        <f aca="false">IF(M26="","",IF(M26="Awarded","N/A",IF(O26&lt;0,"Red",IF(O26&lt;30,"Amber","Green"))))</f>
        <v>Green</v>
      </c>
    </row>
    <row r="27" customFormat="false" ht="21.75" hidden="false" customHeight="true" outlineLevel="0" collapsed="false">
      <c r="A27" s="23" t="str">
        <f aca="false">IF('Procurement Schedule'!C30&lt;&gt;"",'Procurement Schedule'!B30,"")</f>
        <v>0130</v>
      </c>
      <c r="B27" s="24" t="str">
        <f aca="false">IF('Procurement Schedule'!C30&lt;&gt;"",'Procurement Schedule'!C30,"")</f>
        <v>Structured cabling / IT infrastructure</v>
      </c>
      <c r="C27" s="50" t="str">
        <f aca="false">IF('Procurement Schedule'!C30&lt;&gt;"",'Procurement Schedule'!D30,"")</f>
        <v>CT</v>
      </c>
      <c r="D27" s="26" t="n">
        <f aca="false">IF('Procurement Schedule'!C30&lt;&gt;"",'Procurement Schedule'!E30,"")</f>
        <v>1.2</v>
      </c>
      <c r="E27" s="50" t="str">
        <f aca="false">IF(D27="","",IF(D27&gt;30,"Board",IF(D27&gt;5,"Committee",IF(D27&gt;2,"Proc Head","Proc Manager"))))</f>
        <v>Proc Manager</v>
      </c>
      <c r="F27" s="57" t="n">
        <f aca="false">IF('Procurement Schedule'!C30&lt;&gt;"",'Procurement Schedule'!R30,"")</f>
        <v>46456</v>
      </c>
      <c r="G27" s="57" t="n">
        <f aca="false">IF('Procurement Schedule'!C30&lt;&gt;"",'Procurement Schedule'!H30,"")</f>
        <v>46399</v>
      </c>
      <c r="H27" s="57" t="str">
        <f aca="false">IF('Procurement Schedule'!H31="","",'Procurement Schedule'!H31)</f>
        <v/>
      </c>
      <c r="I27" s="58" t="str">
        <f aca="false">IF(OR(H27="",G27=""),"",H27-G27)</f>
        <v/>
      </c>
      <c r="J27" s="57" t="n">
        <f aca="false">IF('Procurement Schedule'!C30&lt;&gt;"",'Procurement Schedule'!N30,"")</f>
        <v>46431</v>
      </c>
      <c r="K27" s="57" t="str">
        <f aca="false">IF('Procurement Schedule'!N31="","",'Procurement Schedule'!N31)</f>
        <v/>
      </c>
      <c r="L27" s="58" t="str">
        <f aca="false">IF(OR(K27="",J27=""),"",K27-J27)</f>
        <v/>
      </c>
      <c r="M27" s="50" t="str">
        <f aca="false">IF('Procurement Schedule'!C30&lt;&gt;"",'Procurement Schedule'!S30,"")</f>
        <v>Not Started</v>
      </c>
      <c r="N27" s="50" t="str">
        <f aca="false">IF('Procurement Schedule'!C30&lt;&gt;"",'Procurement Schedule'!F30,"")</f>
        <v>Medium</v>
      </c>
      <c r="O27" s="58" t="n">
        <f aca="false">IF('Procurement Schedule'!C30&lt;&gt;"",'Procurement Schedule'!T30,"")</f>
        <v>184</v>
      </c>
      <c r="P27" s="50" t="str">
        <f aca="false">IF(M27="","",IF(M27="Awarded","N/A",IF(O27&lt;0,"Red",IF(O27&lt;30,"Amber","Green"))))</f>
        <v>Green</v>
      </c>
    </row>
    <row r="28" customFormat="false" ht="21.75" hidden="false" customHeight="true" outlineLevel="0" collapsed="false">
      <c r="A28" s="35" t="str">
        <f aca="false">IF('Procurement Schedule'!C32&lt;&gt;"",'Procurement Schedule'!B32,"")</f>
        <v>0140</v>
      </c>
      <c r="B28" s="36" t="str">
        <f aca="false">IF('Procurement Schedule'!C32&lt;&gt;"",'Procurement Schedule'!C32,"")</f>
        <v>Specialist feature lighting (proprietary)</v>
      </c>
      <c r="C28" s="47" t="str">
        <f aca="false">IF('Procurement Schedule'!C32&lt;&gt;"",'Procurement Schedule'!D32,"")</f>
        <v>SS</v>
      </c>
      <c r="D28" s="38" t="n">
        <f aca="false">IF('Procurement Schedule'!C32&lt;&gt;"",'Procurement Schedule'!E32,"")</f>
        <v>0.45</v>
      </c>
      <c r="E28" s="47" t="str">
        <f aca="false">IF(D28="","",IF(D28&gt;30,"Board",IF(D28&gt;5,"Committee",IF(D28&gt;2,"Proc Head","Proc Manager"))))</f>
        <v>Proc Manager</v>
      </c>
      <c r="F28" s="59" t="n">
        <f aca="false">IF('Procurement Schedule'!C32&lt;&gt;"",'Procurement Schedule'!R32,"")</f>
        <v>46482</v>
      </c>
      <c r="G28" s="59" t="n">
        <f aca="false">IF('Procurement Schedule'!C32&lt;&gt;"",'Procurement Schedule'!H32,"")</f>
        <v>46444</v>
      </c>
      <c r="H28" s="59" t="str">
        <f aca="false">IF('Procurement Schedule'!H33="","",'Procurement Schedule'!H33)</f>
        <v/>
      </c>
      <c r="I28" s="60" t="str">
        <f aca="false">IF(OR(H28="",G28=""),"",H28-G28)</f>
        <v/>
      </c>
      <c r="J28" s="59" t="n">
        <f aca="false">IF('Procurement Schedule'!C32&lt;&gt;"",'Procurement Schedule'!N32,"")</f>
        <v>46459</v>
      </c>
      <c r="K28" s="59" t="str">
        <f aca="false">IF('Procurement Schedule'!N33="","",'Procurement Schedule'!N33)</f>
        <v/>
      </c>
      <c r="L28" s="60" t="str">
        <f aca="false">IF(OR(K28="",J28=""),"",K28-J28)</f>
        <v/>
      </c>
      <c r="M28" s="47" t="str">
        <f aca="false">IF('Procurement Schedule'!C32&lt;&gt;"",'Procurement Schedule'!S32,"")</f>
        <v>Not Started</v>
      </c>
      <c r="N28" s="47" t="str">
        <f aca="false">IF('Procurement Schedule'!C32&lt;&gt;"",'Procurement Schedule'!F32,"")</f>
        <v>Low</v>
      </c>
      <c r="O28" s="60" t="n">
        <f aca="false">IF('Procurement Schedule'!C32&lt;&gt;"",'Procurement Schedule'!T32,"")</f>
        <v>229</v>
      </c>
      <c r="P28" s="47" t="str">
        <f aca="false">IF(M28="","",IF(M28="Awarded","N/A",IF(O28&lt;0,"Red",IF(O28&lt;30,"Amber","Green"))))</f>
        <v>Green</v>
      </c>
    </row>
    <row r="29" customFormat="false" ht="21.75" hidden="false" customHeight="true" outlineLevel="0" collapsed="false">
      <c r="A29" s="23" t="str">
        <f aca="false">IF('Procurement Schedule'!C34&lt;&gt;"",'Procurement Schedule'!B34,"")</f>
        <v>0150</v>
      </c>
      <c r="B29" s="24" t="str">
        <f aca="false">IF('Procurement Schedule'!C34&lt;&gt;"",'Procurement Schedule'!C34,"")</f>
        <v>Loading-dock equipment (levellers &amp; shutters)</v>
      </c>
      <c r="C29" s="50" t="str">
        <f aca="false">IF('Procurement Schedule'!C34&lt;&gt;"",'Procurement Schedule'!D34,"")</f>
        <v>NQ</v>
      </c>
      <c r="D29" s="26" t="n">
        <f aca="false">IF('Procurement Schedule'!C34&lt;&gt;"",'Procurement Schedule'!E34,"")</f>
        <v>0.55</v>
      </c>
      <c r="E29" s="50" t="str">
        <f aca="false">IF(D29="","",IF(D29&gt;30,"Board",IF(D29&gt;5,"Committee",IF(D29&gt;2,"Proc Head","Proc Manager"))))</f>
        <v>Proc Manager</v>
      </c>
      <c r="F29" s="57" t="n">
        <f aca="false">IF('Procurement Schedule'!C34&lt;&gt;"",'Procurement Schedule'!R34,"")</f>
        <v>46497</v>
      </c>
      <c r="G29" s="57" t="n">
        <f aca="false">IF('Procurement Schedule'!C34&lt;&gt;"",'Procurement Schedule'!H34,"")</f>
        <v>46440</v>
      </c>
      <c r="H29" s="57" t="str">
        <f aca="false">IF('Procurement Schedule'!H35="","",'Procurement Schedule'!H35)</f>
        <v/>
      </c>
      <c r="I29" s="58" t="str">
        <f aca="false">IF(OR(H29="",G29=""),"",H29-G29)</f>
        <v/>
      </c>
      <c r="J29" s="57" t="n">
        <f aca="false">IF('Procurement Schedule'!C34&lt;&gt;"",'Procurement Schedule'!N34,"")</f>
        <v>46472</v>
      </c>
      <c r="K29" s="57" t="str">
        <f aca="false">IF('Procurement Schedule'!N35="","",'Procurement Schedule'!N35)</f>
        <v/>
      </c>
      <c r="L29" s="58" t="str">
        <f aca="false">IF(OR(K29="",J29=""),"",K29-J29)</f>
        <v/>
      </c>
      <c r="M29" s="50" t="str">
        <f aca="false">IF('Procurement Schedule'!C34&lt;&gt;"",'Procurement Schedule'!S34,"")</f>
        <v>Not Started</v>
      </c>
      <c r="N29" s="50" t="str">
        <f aca="false">IF('Procurement Schedule'!C34&lt;&gt;"",'Procurement Schedule'!F34,"")</f>
        <v>Low</v>
      </c>
      <c r="O29" s="58" t="n">
        <f aca="false">IF('Procurement Schedule'!C34&lt;&gt;"",'Procurement Schedule'!T34,"")</f>
        <v>225</v>
      </c>
      <c r="P29" s="50" t="str">
        <f aca="false">IF(M29="","",IF(M29="Awarded","N/A",IF(O29&lt;0,"Red",IF(O29&lt;30,"Amber","Green"))))</f>
        <v>Green</v>
      </c>
    </row>
    <row r="30" customFormat="false" ht="21.75" hidden="false" customHeight="true" outlineLevel="0" collapsed="false">
      <c r="A30" s="35" t="str">
        <f aca="false">IF('Procurement Schedule'!C36&lt;&gt;"",'Procurement Schedule'!B36,"")</f>
        <v/>
      </c>
      <c r="B30" s="36" t="str">
        <f aca="false">IF('Procurement Schedule'!C36&lt;&gt;"",'Procurement Schedule'!C36,"")</f>
        <v/>
      </c>
      <c r="C30" s="47" t="str">
        <f aca="false">IF('Procurement Schedule'!C36&lt;&gt;"",'Procurement Schedule'!D36,"")</f>
        <v/>
      </c>
      <c r="D30" s="38" t="str">
        <f aca="false">IF('Procurement Schedule'!C36&lt;&gt;"",'Procurement Schedule'!E36,"")</f>
        <v/>
      </c>
      <c r="E30" s="47" t="str">
        <f aca="false">IF(D30="","",IF(D30&gt;30,"Board",IF(D30&gt;5,"Committee",IF(D30&gt;2,"Proc Head","Proc Manager"))))</f>
        <v/>
      </c>
      <c r="F30" s="59" t="str">
        <f aca="false">IF('Procurement Schedule'!C36&lt;&gt;"",'Procurement Schedule'!R36,"")</f>
        <v/>
      </c>
      <c r="G30" s="59" t="str">
        <f aca="false">IF('Procurement Schedule'!C36&lt;&gt;"",'Procurement Schedule'!H36,"")</f>
        <v/>
      </c>
      <c r="H30" s="59" t="str">
        <f aca="false">IF('Procurement Schedule'!H37="","",'Procurement Schedule'!H37)</f>
        <v/>
      </c>
      <c r="I30" s="60" t="str">
        <f aca="false">IF(OR(H30="",G30=""),"",H30-G30)</f>
        <v/>
      </c>
      <c r="J30" s="59" t="str">
        <f aca="false">IF('Procurement Schedule'!C36&lt;&gt;"",'Procurement Schedule'!N36,"")</f>
        <v/>
      </c>
      <c r="K30" s="59" t="str">
        <f aca="false">IF('Procurement Schedule'!N37="","",'Procurement Schedule'!N37)</f>
        <v/>
      </c>
      <c r="L30" s="60" t="str">
        <f aca="false">IF(OR(K30="",J30=""),"",K30-J30)</f>
        <v/>
      </c>
      <c r="M30" s="47" t="str">
        <f aca="false">IF('Procurement Schedule'!C36&lt;&gt;"",'Procurement Schedule'!S36,"")</f>
        <v/>
      </c>
      <c r="N30" s="47" t="str">
        <f aca="false">IF('Procurement Schedule'!C36&lt;&gt;"",'Procurement Schedule'!F36,"")</f>
        <v/>
      </c>
      <c r="O30" s="60" t="str">
        <f aca="false">IF('Procurement Schedule'!C36&lt;&gt;"",'Procurement Schedule'!T36,"")</f>
        <v/>
      </c>
      <c r="P30" s="47" t="str">
        <f aca="false">IF(M30="","",IF(M30="Awarded","N/A",IF(O30&lt;0,"Red",IF(O30&lt;30,"Amber","Green"))))</f>
        <v/>
      </c>
    </row>
    <row r="31" customFormat="false" ht="21.75" hidden="false" customHeight="true" outlineLevel="0" collapsed="false">
      <c r="A31" s="23" t="str">
        <f aca="false">IF('Procurement Schedule'!C38&lt;&gt;"",'Procurement Schedule'!B38,"")</f>
        <v/>
      </c>
      <c r="B31" s="24" t="str">
        <f aca="false">IF('Procurement Schedule'!C38&lt;&gt;"",'Procurement Schedule'!C38,"")</f>
        <v/>
      </c>
      <c r="C31" s="50" t="str">
        <f aca="false">IF('Procurement Schedule'!C38&lt;&gt;"",'Procurement Schedule'!D38,"")</f>
        <v/>
      </c>
      <c r="D31" s="26" t="str">
        <f aca="false">IF('Procurement Schedule'!C38&lt;&gt;"",'Procurement Schedule'!E38,"")</f>
        <v/>
      </c>
      <c r="E31" s="50" t="str">
        <f aca="false">IF(D31="","",IF(D31&gt;30,"Board",IF(D31&gt;5,"Committee",IF(D31&gt;2,"Proc Head","Proc Manager"))))</f>
        <v/>
      </c>
      <c r="F31" s="57" t="str">
        <f aca="false">IF('Procurement Schedule'!C38&lt;&gt;"",'Procurement Schedule'!R38,"")</f>
        <v/>
      </c>
      <c r="G31" s="57" t="str">
        <f aca="false">IF('Procurement Schedule'!C38&lt;&gt;"",'Procurement Schedule'!H38,"")</f>
        <v/>
      </c>
      <c r="H31" s="57" t="str">
        <f aca="false">IF('Procurement Schedule'!H39="","",'Procurement Schedule'!H39)</f>
        <v/>
      </c>
      <c r="I31" s="58" t="str">
        <f aca="false">IF(OR(H31="",G31=""),"",H31-G31)</f>
        <v/>
      </c>
      <c r="J31" s="57" t="str">
        <f aca="false">IF('Procurement Schedule'!C38&lt;&gt;"",'Procurement Schedule'!N38,"")</f>
        <v/>
      </c>
      <c r="K31" s="57" t="str">
        <f aca="false">IF('Procurement Schedule'!N39="","",'Procurement Schedule'!N39)</f>
        <v/>
      </c>
      <c r="L31" s="58" t="str">
        <f aca="false">IF(OR(K31="",J31=""),"",K31-J31)</f>
        <v/>
      </c>
      <c r="M31" s="50" t="str">
        <f aca="false">IF('Procurement Schedule'!C38&lt;&gt;"",'Procurement Schedule'!S38,"")</f>
        <v/>
      </c>
      <c r="N31" s="50" t="str">
        <f aca="false">IF('Procurement Schedule'!C38&lt;&gt;"",'Procurement Schedule'!F38,"")</f>
        <v/>
      </c>
      <c r="O31" s="58" t="str">
        <f aca="false">IF('Procurement Schedule'!C38&lt;&gt;"",'Procurement Schedule'!T38,"")</f>
        <v/>
      </c>
      <c r="P31" s="50" t="str">
        <f aca="false">IF(M31="","",IF(M31="Awarded","N/A",IF(O31&lt;0,"Red",IF(O31&lt;30,"Amber","Green"))))</f>
        <v/>
      </c>
    </row>
    <row r="32" customFormat="false" ht="21.75" hidden="false" customHeight="true" outlineLevel="0" collapsed="false">
      <c r="A32" s="35" t="str">
        <f aca="false">IF('Procurement Schedule'!C40&lt;&gt;"",'Procurement Schedule'!B40,"")</f>
        <v/>
      </c>
      <c r="B32" s="36" t="str">
        <f aca="false">IF('Procurement Schedule'!C40&lt;&gt;"",'Procurement Schedule'!C40,"")</f>
        <v/>
      </c>
      <c r="C32" s="47" t="str">
        <f aca="false">IF('Procurement Schedule'!C40&lt;&gt;"",'Procurement Schedule'!D40,"")</f>
        <v/>
      </c>
      <c r="D32" s="38" t="str">
        <f aca="false">IF('Procurement Schedule'!C40&lt;&gt;"",'Procurement Schedule'!E40,"")</f>
        <v/>
      </c>
      <c r="E32" s="47" t="str">
        <f aca="false">IF(D32="","",IF(D32&gt;30,"Board",IF(D32&gt;5,"Committee",IF(D32&gt;2,"Proc Head","Proc Manager"))))</f>
        <v/>
      </c>
      <c r="F32" s="59" t="str">
        <f aca="false">IF('Procurement Schedule'!C40&lt;&gt;"",'Procurement Schedule'!R40,"")</f>
        <v/>
      </c>
      <c r="G32" s="59" t="str">
        <f aca="false">IF('Procurement Schedule'!C40&lt;&gt;"",'Procurement Schedule'!H40,"")</f>
        <v/>
      </c>
      <c r="H32" s="59" t="str">
        <f aca="false">IF('Procurement Schedule'!H41="","",'Procurement Schedule'!H41)</f>
        <v/>
      </c>
      <c r="I32" s="60" t="str">
        <f aca="false">IF(OR(H32="",G32=""),"",H32-G32)</f>
        <v/>
      </c>
      <c r="J32" s="59" t="str">
        <f aca="false">IF('Procurement Schedule'!C40&lt;&gt;"",'Procurement Schedule'!N40,"")</f>
        <v/>
      </c>
      <c r="K32" s="59" t="str">
        <f aca="false">IF('Procurement Schedule'!N41="","",'Procurement Schedule'!N41)</f>
        <v/>
      </c>
      <c r="L32" s="60" t="str">
        <f aca="false">IF(OR(K32="",J32=""),"",K32-J32)</f>
        <v/>
      </c>
      <c r="M32" s="47" t="str">
        <f aca="false">IF('Procurement Schedule'!C40&lt;&gt;"",'Procurement Schedule'!S40,"")</f>
        <v/>
      </c>
      <c r="N32" s="47" t="str">
        <f aca="false">IF('Procurement Schedule'!C40&lt;&gt;"",'Procurement Schedule'!F40,"")</f>
        <v/>
      </c>
      <c r="O32" s="60" t="str">
        <f aca="false">IF('Procurement Schedule'!C40&lt;&gt;"",'Procurement Schedule'!T40,"")</f>
        <v/>
      </c>
      <c r="P32" s="47" t="str">
        <f aca="false">IF(M32="","",IF(M32="Awarded","N/A",IF(O32&lt;0,"Red",IF(O32&lt;30,"Amber","Green"))))</f>
        <v/>
      </c>
    </row>
  </sheetData>
  <autoFilter ref="A14:P32"/>
  <mergeCells count="25">
    <mergeCell ref="A2:P2"/>
    <mergeCell ref="A3:P3"/>
    <mergeCell ref="A4:P4"/>
    <mergeCell ref="A5:B5"/>
    <mergeCell ref="A6:B6"/>
    <mergeCell ref="C6:D6"/>
    <mergeCell ref="E6:F6"/>
    <mergeCell ref="G6:H6"/>
    <mergeCell ref="I6:J6"/>
    <mergeCell ref="K6:L6"/>
    <mergeCell ref="M6:N6"/>
    <mergeCell ref="O6:P6"/>
    <mergeCell ref="A7:B7"/>
    <mergeCell ref="C7:D7"/>
    <mergeCell ref="E7:F7"/>
    <mergeCell ref="G7:H7"/>
    <mergeCell ref="I7:J7"/>
    <mergeCell ref="K7:L7"/>
    <mergeCell ref="M7:N7"/>
    <mergeCell ref="O7:P7"/>
    <mergeCell ref="A9:P9"/>
    <mergeCell ref="A11:P11"/>
    <mergeCell ref="A12:P12"/>
    <mergeCell ref="G13:I13"/>
    <mergeCell ref="J13:L13"/>
  </mergeCells>
  <conditionalFormatting sqref="M15:M52">
    <cfRule type="cellIs" priority="2" operator="equal" aboveAverage="0" equalAverage="0" bottom="0" percent="0" rank="0" text="" dxfId="14">
      <formula>"Not Started"</formula>
    </cfRule>
    <cfRule type="cellIs" priority="3" operator="equal" aboveAverage="0" equalAverage="0" bottom="0" percent="0" rank="0" text="" dxfId="15">
      <formula>"In Progress"</formula>
    </cfRule>
    <cfRule type="cellIs" priority="4" operator="equal" aboveAverage="0" equalAverage="0" bottom="0" percent="0" rank="0" text="" dxfId="16">
      <formula>"Awaiting"</formula>
    </cfRule>
    <cfRule type="cellIs" priority="5" operator="equal" aboveAverage="0" equalAverage="0" bottom="0" percent="0" rank="0" text="" dxfId="17">
      <formula>"Complete"</formula>
    </cfRule>
    <cfRule type="cellIs" priority="6" operator="equal" aboveAverage="0" equalAverage="0" bottom="0" percent="0" rank="0" text="" dxfId="18">
      <formula>"On Hold"</formula>
    </cfRule>
    <cfRule type="cellIs" priority="7" operator="equal" aboveAverage="0" equalAverage="0" bottom="0" percent="0" rank="0" text="" dxfId="17">
      <formula>"Awarded"</formula>
    </cfRule>
  </conditionalFormatting>
  <conditionalFormatting sqref="N15:N52">
    <cfRule type="cellIs" priority="8" operator="equal" aboveAverage="0" equalAverage="0" bottom="0" percent="0" rank="0" text="" dxfId="22">
      <formula>"High"</formula>
    </cfRule>
    <cfRule type="cellIs" priority="9" operator="equal" aboveAverage="0" equalAverage="0" bottom="0" percent="0" rank="0" text="" dxfId="15">
      <formula>"Medium"</formula>
    </cfRule>
    <cfRule type="cellIs" priority="10" operator="equal" aboveAverage="0" equalAverage="0" bottom="0" percent="0" rank="0" text="" dxfId="17">
      <formula>"Low"</formula>
    </cfRule>
  </conditionalFormatting>
  <conditionalFormatting sqref="P15:P52">
    <cfRule type="cellIs" priority="11" operator="equal" aboveAverage="0" equalAverage="0" bottom="0" percent="0" rank="0" text="" dxfId="23">
      <formula>"Red"</formula>
    </cfRule>
    <cfRule type="cellIs" priority="12" operator="equal" aboveAverage="0" equalAverage="0" bottom="0" percent="0" rank="0" text="" dxfId="24">
      <formula>"Amber"</formula>
    </cfRule>
    <cfRule type="cellIs" priority="13" operator="equal" aboveAverage="0" equalAverage="0" bottom="0" percent="0" rank="0" text="" dxfId="25">
      <formula>"Green"</formula>
    </cfRule>
    <cfRule type="cellIs" priority="14" operator="equal" aboveAverage="0" equalAverage="0" bottom="0" percent="0" rank="0" text="" dxfId="26">
      <formula>"N/A"</formula>
    </cfRule>
  </conditionalFormatting>
  <conditionalFormatting sqref="O15:O52">
    <cfRule type="cellIs" priority="15" operator="lessThan" aboveAverage="0" equalAverage="0" bottom="0" percent="0" rank="0" text="" dxfId="19">
      <formula>0</formula>
    </cfRule>
    <cfRule type="cellIs" priority="16" operator="between" aboveAverage="0" equalAverage="0" bottom="0" percent="0" rank="0" text="" dxfId="20">
      <formula>0</formula>
      <formula>30</formula>
    </cfRule>
  </conditionalFormatting>
  <conditionalFormatting sqref="I15:I52">
    <cfRule type="cellIs" priority="17" operator="greaterThan" aboveAverage="0" equalAverage="0" bottom="0" percent="0" rank="0" text="" dxfId="19">
      <formula>0</formula>
    </cfRule>
    <cfRule type="cellIs" priority="18" operator="lessThanOrEqual" aboveAverage="0" equalAverage="0" bottom="0" percent="0" rank="0" text="" dxfId="21">
      <formula>0</formula>
    </cfRule>
  </conditionalFormatting>
  <conditionalFormatting sqref="L15:L52">
    <cfRule type="cellIs" priority="19" operator="greaterThan" aboveAverage="0" equalAverage="0" bottom="0" percent="0" rank="0" text="" dxfId="19">
      <formula>0</formula>
    </cfRule>
    <cfRule type="cellIs" priority="20" operator="lessThanOrEqual" aboveAverage="0" equalAverage="0" bottom="0" percent="0" rank="0" text="" dxfId="2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32F2F"/>
    <pageSetUpPr fitToPage="true"/>
  </sheetPr>
  <dimension ref="A1:L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9"/>
    <col collapsed="false" customWidth="true" hidden="false" outlineLevel="0" max="3" min="3" style="0" width="26"/>
    <col collapsed="false" customWidth="true" hidden="false" outlineLevel="0" max="4" min="4" style="0" width="13"/>
    <col collapsed="false" customWidth="true" hidden="false" outlineLevel="0" max="5" min="5" style="0" width="50"/>
    <col collapsed="false" customWidth="true" hidden="false" outlineLevel="0" max="6" min="6" style="0" width="11"/>
    <col collapsed="false" customWidth="true" hidden="false" outlineLevel="0" max="8" min="7" style="0" width="12"/>
    <col collapsed="false" customWidth="true" hidden="false" outlineLevel="0" max="9" min="9" style="0" width="50"/>
    <col collapsed="false" customWidth="true" hidden="false" outlineLevel="0" max="10" min="10" style="0" width="16"/>
    <col collapsed="false" customWidth="true" hidden="false" outlineLevel="0" max="11" min="11" style="0" width="15"/>
    <col collapsed="false" customWidth="true" hidden="false" outlineLevel="0" max="12" min="12" style="0" width="13"/>
  </cols>
  <sheetData>
    <row r="1" customFormat="false" ht="6" hidden="false" customHeight="true" outlineLevel="0" collapsed="false"/>
    <row r="2" customFormat="false" ht="21.75" hidden="false" customHeight="true" outlineLevel="0" collapsed="false">
      <c r="A2" s="20" t="s">
        <v>165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customFormat="false" ht="15.75" hidden="false" customHeight="true" outlineLevel="0" collapsed="false">
      <c r="A3" s="21" t="s">
        <v>166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customFormat="false" ht="30" hidden="false" customHeight="true" outlineLevel="0" collapsed="false">
      <c r="A4" s="6" t="s">
        <v>81</v>
      </c>
      <c r="B4" s="6" t="s">
        <v>82</v>
      </c>
      <c r="C4" s="6" t="s">
        <v>167</v>
      </c>
      <c r="D4" s="6" t="s">
        <v>168</v>
      </c>
      <c r="E4" s="6" t="s">
        <v>169</v>
      </c>
      <c r="F4" s="6" t="s">
        <v>170</v>
      </c>
      <c r="G4" s="6" t="s">
        <v>171</v>
      </c>
      <c r="H4" s="6" t="s">
        <v>86</v>
      </c>
      <c r="I4" s="6" t="s">
        <v>172</v>
      </c>
      <c r="J4" s="6" t="s">
        <v>173</v>
      </c>
      <c r="K4" s="6" t="s">
        <v>174</v>
      </c>
      <c r="L4" s="6" t="s">
        <v>99</v>
      </c>
    </row>
    <row r="5" customFormat="false" ht="45.75" hidden="false" customHeight="true" outlineLevel="0" collapsed="false">
      <c r="A5" s="61" t="n">
        <v>1</v>
      </c>
      <c r="B5" s="61" t="s">
        <v>109</v>
      </c>
      <c r="C5" s="62" t="s">
        <v>175</v>
      </c>
      <c r="D5" s="61" t="s">
        <v>176</v>
      </c>
      <c r="E5" s="63" t="s">
        <v>177</v>
      </c>
      <c r="F5" s="61" t="s">
        <v>105</v>
      </c>
      <c r="G5" s="61" t="s">
        <v>118</v>
      </c>
      <c r="H5" s="61" t="s">
        <v>105</v>
      </c>
      <c r="I5" s="63" t="s">
        <v>178</v>
      </c>
      <c r="J5" s="61" t="s">
        <v>179</v>
      </c>
      <c r="K5" s="64" t="n">
        <v>46220</v>
      </c>
      <c r="L5" s="61" t="s">
        <v>107</v>
      </c>
    </row>
    <row r="6" customFormat="false" ht="45.75" hidden="false" customHeight="true" outlineLevel="0" collapsed="false">
      <c r="A6" s="65" t="n">
        <v>2</v>
      </c>
      <c r="B6" s="65" t="s">
        <v>103</v>
      </c>
      <c r="C6" s="66" t="s">
        <v>180</v>
      </c>
      <c r="D6" s="65" t="s">
        <v>72</v>
      </c>
      <c r="E6" s="67" t="s">
        <v>181</v>
      </c>
      <c r="F6" s="65" t="s">
        <v>105</v>
      </c>
      <c r="G6" s="65" t="s">
        <v>105</v>
      </c>
      <c r="H6" s="65" t="s">
        <v>105</v>
      </c>
      <c r="I6" s="67" t="s">
        <v>182</v>
      </c>
      <c r="J6" s="65" t="s">
        <v>183</v>
      </c>
      <c r="K6" s="68" t="n">
        <v>46221</v>
      </c>
      <c r="L6" s="65" t="s">
        <v>107</v>
      </c>
    </row>
    <row r="7" customFormat="false" ht="45.75" hidden="false" customHeight="true" outlineLevel="0" collapsed="false">
      <c r="A7" s="61" t="n">
        <v>3</v>
      </c>
      <c r="B7" s="61" t="s">
        <v>121</v>
      </c>
      <c r="C7" s="62" t="s">
        <v>122</v>
      </c>
      <c r="D7" s="61" t="s">
        <v>184</v>
      </c>
      <c r="E7" s="63" t="s">
        <v>185</v>
      </c>
      <c r="F7" s="61" t="s">
        <v>118</v>
      </c>
      <c r="G7" s="61" t="s">
        <v>118</v>
      </c>
      <c r="H7" s="61" t="s">
        <v>118</v>
      </c>
      <c r="I7" s="63" t="s">
        <v>186</v>
      </c>
      <c r="J7" s="61" t="s">
        <v>179</v>
      </c>
      <c r="K7" s="64" t="n">
        <v>46227</v>
      </c>
      <c r="L7" s="61" t="s">
        <v>113</v>
      </c>
    </row>
    <row r="8" customFormat="false" ht="45.75" hidden="false" customHeight="true" outlineLevel="0" collapsed="false">
      <c r="A8" s="65" t="n">
        <v>4</v>
      </c>
      <c r="B8" s="65" t="s">
        <v>114</v>
      </c>
      <c r="C8" s="66" t="s">
        <v>187</v>
      </c>
      <c r="D8" s="65" t="s">
        <v>72</v>
      </c>
      <c r="E8" s="67" t="s">
        <v>188</v>
      </c>
      <c r="F8" s="65" t="s">
        <v>105</v>
      </c>
      <c r="G8" s="65" t="s">
        <v>118</v>
      </c>
      <c r="H8" s="65" t="s">
        <v>105</v>
      </c>
      <c r="I8" s="67" t="s">
        <v>189</v>
      </c>
      <c r="J8" s="65" t="s">
        <v>183</v>
      </c>
      <c r="K8" s="68" t="n">
        <v>46241</v>
      </c>
      <c r="L8" s="65" t="s">
        <v>113</v>
      </c>
    </row>
    <row r="9" customFormat="false" ht="45.75" hidden="false" customHeight="true" outlineLevel="0" collapsed="false">
      <c r="A9" s="61" t="n">
        <v>5</v>
      </c>
      <c r="B9" s="61" t="s">
        <v>111</v>
      </c>
      <c r="C9" s="62" t="s">
        <v>112</v>
      </c>
      <c r="D9" s="61" t="s">
        <v>72</v>
      </c>
      <c r="E9" s="63" t="s">
        <v>190</v>
      </c>
      <c r="F9" s="61" t="s">
        <v>118</v>
      </c>
      <c r="G9" s="61" t="s">
        <v>118</v>
      </c>
      <c r="H9" s="61" t="s">
        <v>118</v>
      </c>
      <c r="I9" s="63" t="s">
        <v>191</v>
      </c>
      <c r="J9" s="61" t="s">
        <v>183</v>
      </c>
      <c r="K9" s="64" t="n">
        <v>46295</v>
      </c>
      <c r="L9" s="61" t="s">
        <v>113</v>
      </c>
    </row>
    <row r="10" customFormat="false" ht="30" hidden="false" customHeight="true" outlineLevel="0" collapsed="false">
      <c r="A10" s="47"/>
      <c r="B10" s="47"/>
      <c r="C10" s="48"/>
      <c r="D10" s="48"/>
      <c r="E10" s="48"/>
      <c r="F10" s="48"/>
      <c r="G10" s="48"/>
      <c r="H10" s="48"/>
      <c r="I10" s="48"/>
      <c r="J10" s="48"/>
      <c r="K10" s="69"/>
      <c r="L10" s="48"/>
    </row>
    <row r="11" customFormat="false" ht="30" hidden="false" customHeight="true" outlineLevel="0" collapsed="false">
      <c r="A11" s="50"/>
      <c r="B11" s="50"/>
      <c r="C11" s="51"/>
      <c r="D11" s="51"/>
      <c r="E11" s="51"/>
      <c r="F11" s="51"/>
      <c r="G11" s="51"/>
      <c r="H11" s="51"/>
      <c r="I11" s="51"/>
      <c r="J11" s="51"/>
      <c r="K11" s="70"/>
      <c r="L11" s="51"/>
    </row>
    <row r="12" customFormat="false" ht="30" hidden="false" customHeight="true" outlineLevel="0" collapsed="false">
      <c r="A12" s="47"/>
      <c r="B12" s="47"/>
      <c r="C12" s="48"/>
      <c r="D12" s="48"/>
      <c r="E12" s="48"/>
      <c r="F12" s="48"/>
      <c r="G12" s="48"/>
      <c r="H12" s="48"/>
      <c r="I12" s="48"/>
      <c r="J12" s="48"/>
      <c r="K12" s="69"/>
      <c r="L12" s="48"/>
    </row>
    <row r="13" customFormat="false" ht="30" hidden="false" customHeight="true" outlineLevel="0" collapsed="false">
      <c r="A13" s="50"/>
      <c r="B13" s="50"/>
      <c r="C13" s="51"/>
      <c r="D13" s="51"/>
      <c r="E13" s="51"/>
      <c r="F13" s="51"/>
      <c r="G13" s="51"/>
      <c r="H13" s="51"/>
      <c r="I13" s="51"/>
      <c r="J13" s="51"/>
      <c r="K13" s="70"/>
      <c r="L13" s="51"/>
    </row>
    <row r="14" customFormat="false" ht="30" hidden="false" customHeight="true" outlineLevel="0" collapsed="false">
      <c r="A14" s="47"/>
      <c r="B14" s="47"/>
      <c r="C14" s="48"/>
      <c r="D14" s="48"/>
      <c r="E14" s="48"/>
      <c r="F14" s="48"/>
      <c r="G14" s="48"/>
      <c r="H14" s="48"/>
      <c r="I14" s="48"/>
      <c r="J14" s="48"/>
      <c r="K14" s="69"/>
      <c r="L14" s="48"/>
    </row>
    <row r="15" customFormat="false" ht="30" hidden="false" customHeight="true" outlineLevel="0" collapsed="false">
      <c r="A15" s="50"/>
      <c r="B15" s="50"/>
      <c r="C15" s="51"/>
      <c r="D15" s="51"/>
      <c r="E15" s="51"/>
      <c r="F15" s="51"/>
      <c r="G15" s="51"/>
      <c r="H15" s="51"/>
      <c r="I15" s="51"/>
      <c r="J15" s="51"/>
      <c r="K15" s="70"/>
      <c r="L15" s="51"/>
    </row>
  </sheetData>
  <autoFilter ref="A4:L15"/>
  <mergeCells count="2">
    <mergeCell ref="A2:L2"/>
    <mergeCell ref="A3:L3"/>
  </mergeCells>
  <conditionalFormatting sqref="F5:F35">
    <cfRule type="cellIs" priority="2" operator="equal" aboveAverage="0" equalAverage="0" bottom="0" percent="0" rank="0" text="" dxfId="22">
      <formula>"High"</formula>
    </cfRule>
    <cfRule type="cellIs" priority="3" operator="equal" aboveAverage="0" equalAverage="0" bottom="0" percent="0" rank="0" text="" dxfId="15">
      <formula>"Medium"</formula>
    </cfRule>
    <cfRule type="cellIs" priority="4" operator="equal" aboveAverage="0" equalAverage="0" bottom="0" percent="0" rank="0" text="" dxfId="17">
      <formula>"Low"</formula>
    </cfRule>
  </conditionalFormatting>
  <conditionalFormatting sqref="G5:G35">
    <cfRule type="cellIs" priority="5" operator="equal" aboveAverage="0" equalAverage="0" bottom="0" percent="0" rank="0" text="" dxfId="22">
      <formula>"High"</formula>
    </cfRule>
    <cfRule type="cellIs" priority="6" operator="equal" aboveAverage="0" equalAverage="0" bottom="0" percent="0" rank="0" text="" dxfId="15">
      <formula>"Medium"</formula>
    </cfRule>
    <cfRule type="cellIs" priority="7" operator="equal" aboveAverage="0" equalAverage="0" bottom="0" percent="0" rank="0" text="" dxfId="17">
      <formula>"Low"</formula>
    </cfRule>
  </conditionalFormatting>
  <conditionalFormatting sqref="H5:H35">
    <cfRule type="cellIs" priority="8" operator="equal" aboveAverage="0" equalAverage="0" bottom="0" percent="0" rank="0" text="" dxfId="22">
      <formula>"High"</formula>
    </cfRule>
    <cfRule type="cellIs" priority="9" operator="equal" aboveAverage="0" equalAverage="0" bottom="0" percent="0" rank="0" text="" dxfId="15">
      <formula>"Medium"</formula>
    </cfRule>
    <cfRule type="cellIs" priority="10" operator="equal" aboveAverage="0" equalAverage="0" bottom="0" percent="0" rank="0" text="" dxfId="17">
      <formula>"Low"</formula>
    </cfRule>
  </conditionalFormatting>
  <conditionalFormatting sqref="L5:L35">
    <cfRule type="cellIs" priority="11" operator="equal" aboveAverage="0" equalAverage="0" bottom="0" percent="0" rank="0" text="" dxfId="14">
      <formula>"Not Started"</formula>
    </cfRule>
    <cfRule type="cellIs" priority="12" operator="equal" aboveAverage="0" equalAverage="0" bottom="0" percent="0" rank="0" text="" dxfId="15">
      <formula>"In Progress"</formula>
    </cfRule>
    <cfRule type="cellIs" priority="13" operator="equal" aboveAverage="0" equalAverage="0" bottom="0" percent="0" rank="0" text="" dxfId="16">
      <formula>"Awaiting"</formula>
    </cfRule>
    <cfRule type="cellIs" priority="14" operator="equal" aboveAverage="0" equalAverage="0" bottom="0" percent="0" rank="0" text="" dxfId="17">
      <formula>"Complete"</formula>
    </cfRule>
    <cfRule type="cellIs" priority="15" operator="equal" aboveAverage="0" equalAverage="0" bottom="0" percent="0" rank="0" text="" dxfId="18">
      <formula>"On Hold"</formula>
    </cfRule>
    <cfRule type="cellIs" priority="16" operator="equal" aboveAverage="0" equalAverage="0" bottom="0" percent="0" rank="0" text="" dxfId="17">
      <formula>"Awarded"</formula>
    </cfRule>
  </conditionalFormatting>
  <dataValidations count="3">
    <dataValidation allowBlank="true" errorStyle="stop" operator="between" showDropDown="false" showErrorMessage="false" showInputMessage="false" sqref="F5:H35" type="list">
      <formula1>"High,Medium,Low"</formula1>
      <formula2>0</formula2>
    </dataValidation>
    <dataValidation allowBlank="true" errorStyle="stop" operator="between" showDropDown="false" showErrorMessage="false" showInputMessage="false" sqref="D5:D35" type="list">
      <formula1>"Cost,Schedule,Compliance,Safety,Design,Other"</formula1>
      <formula2>0</formula2>
    </dataValidation>
    <dataValidation allowBlank="true" errorStyle="stop" operator="between" showDropDown="false" showErrorMessage="false" showInputMessage="false" sqref="L5:L35" type="list">
      <formula1>"Not Started,In Progress,Awaiting,Complete,On Hold"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2A878"/>
    <pageSetUpPr fitToPage="true"/>
  </sheetPr>
  <dimension ref="A1:F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5"/>
    <col collapsed="false" customWidth="true" hidden="false" outlineLevel="0" max="3" min="3" style="0" width="22"/>
    <col collapsed="false" customWidth="true" hidden="false" outlineLevel="0" max="6" min="4" style="0" width="14"/>
  </cols>
  <sheetData>
    <row r="1" customFormat="false" ht="6" hidden="false" customHeight="true" outlineLevel="0" collapsed="false"/>
    <row r="2" customFormat="false" ht="21.75" hidden="false" customHeight="true" outlineLevel="0" collapsed="false">
      <c r="A2" s="20" t="s">
        <v>192</v>
      </c>
      <c r="B2" s="20"/>
      <c r="C2" s="20"/>
      <c r="D2" s="20"/>
      <c r="E2" s="20"/>
      <c r="F2" s="20"/>
    </row>
    <row r="3" customFormat="false" ht="15.75" hidden="false" customHeight="true" outlineLevel="0" collapsed="false">
      <c r="A3" s="21" t="s">
        <v>193</v>
      </c>
      <c r="B3" s="21"/>
      <c r="C3" s="21"/>
      <c r="D3" s="21"/>
      <c r="E3" s="21"/>
      <c r="F3" s="21"/>
    </row>
    <row r="5" customFormat="false" ht="15" hidden="false" customHeight="false" outlineLevel="0" collapsed="false">
      <c r="A5" s="4" t="s">
        <v>194</v>
      </c>
      <c r="B5" s="4"/>
      <c r="C5" s="4"/>
      <c r="D5" s="4"/>
      <c r="E5" s="4"/>
      <c r="F5" s="4"/>
    </row>
    <row r="6" customFormat="false" ht="30" hidden="false" customHeight="true" outlineLevel="0" collapsed="false">
      <c r="A6" s="6" t="s">
        <v>195</v>
      </c>
      <c r="B6" s="6" t="s">
        <v>196</v>
      </c>
      <c r="C6" s="6" t="s">
        <v>197</v>
      </c>
      <c r="D6" s="6" t="s">
        <v>198</v>
      </c>
      <c r="E6" s="6" t="s">
        <v>199</v>
      </c>
      <c r="F6" s="6" t="s">
        <v>37</v>
      </c>
    </row>
    <row r="7" customFormat="false" ht="15" hidden="false" customHeight="false" outlineLevel="0" collapsed="false">
      <c r="A7" s="62" t="s">
        <v>200</v>
      </c>
      <c r="B7" s="61" t="n">
        <v>10</v>
      </c>
      <c r="C7" s="61" t="n">
        <v>10</v>
      </c>
      <c r="D7" s="61" t="n">
        <v>7</v>
      </c>
      <c r="E7" s="61" t="n">
        <v>5</v>
      </c>
      <c r="F7" s="61" t="n">
        <v>3</v>
      </c>
    </row>
    <row r="8" customFormat="false" ht="15" hidden="false" customHeight="false" outlineLevel="0" collapsed="false">
      <c r="A8" s="66" t="s">
        <v>201</v>
      </c>
      <c r="B8" s="65" t="n">
        <v>5</v>
      </c>
      <c r="C8" s="65" t="n">
        <v>5</v>
      </c>
      <c r="D8" s="65" t="n">
        <v>5</v>
      </c>
      <c r="E8" s="65" t="n">
        <v>3</v>
      </c>
      <c r="F8" s="65" t="n">
        <v>0</v>
      </c>
    </row>
    <row r="9" customFormat="false" ht="15" hidden="false" customHeight="false" outlineLevel="0" collapsed="false">
      <c r="A9" s="62" t="s">
        <v>202</v>
      </c>
      <c r="B9" s="61" t="n">
        <v>15</v>
      </c>
      <c r="C9" s="61" t="n">
        <v>15</v>
      </c>
      <c r="D9" s="61" t="n">
        <v>10</v>
      </c>
      <c r="E9" s="61" t="n">
        <v>7</v>
      </c>
      <c r="F9" s="61" t="n">
        <v>5</v>
      </c>
    </row>
    <row r="10" customFormat="false" ht="15" hidden="false" customHeight="false" outlineLevel="0" collapsed="false">
      <c r="A10" s="66" t="s">
        <v>203</v>
      </c>
      <c r="B10" s="65" t="n">
        <v>10</v>
      </c>
      <c r="C10" s="65" t="n">
        <v>7</v>
      </c>
      <c r="D10" s="65" t="n">
        <v>5</v>
      </c>
      <c r="E10" s="65" t="n">
        <v>5</v>
      </c>
      <c r="F10" s="65" t="n">
        <v>3</v>
      </c>
    </row>
    <row r="11" customFormat="false" ht="15" hidden="false" customHeight="false" outlineLevel="0" collapsed="false">
      <c r="A11" s="62" t="s">
        <v>204</v>
      </c>
      <c r="B11" s="61" t="n">
        <v>5</v>
      </c>
      <c r="C11" s="61" t="n">
        <v>5</v>
      </c>
      <c r="D11" s="61" t="n">
        <v>3</v>
      </c>
      <c r="E11" s="61" t="n">
        <v>0</v>
      </c>
      <c r="F11" s="61" t="n">
        <v>0</v>
      </c>
    </row>
    <row r="12" customFormat="false" ht="15" hidden="false" customHeight="false" outlineLevel="0" collapsed="false">
      <c r="A12" s="66" t="s">
        <v>205</v>
      </c>
      <c r="B12" s="65" t="n">
        <v>10</v>
      </c>
      <c r="C12" s="65" t="n">
        <v>7</v>
      </c>
      <c r="D12" s="65" t="n">
        <v>5</v>
      </c>
      <c r="E12" s="65" t="n">
        <v>3</v>
      </c>
      <c r="F12" s="65" t="n">
        <v>0</v>
      </c>
    </row>
    <row r="13" customFormat="false" ht="15" hidden="false" customHeight="false" outlineLevel="0" collapsed="false">
      <c r="A13" s="62" t="s">
        <v>206</v>
      </c>
      <c r="B13" s="61" t="n">
        <v>10</v>
      </c>
      <c r="C13" s="61" t="n">
        <v>7</v>
      </c>
      <c r="D13" s="61" t="n">
        <v>5</v>
      </c>
      <c r="E13" s="61" t="n">
        <v>3</v>
      </c>
      <c r="F13" s="61" t="n">
        <v>3</v>
      </c>
    </row>
    <row r="14" customFormat="false" ht="15" hidden="false" customHeight="false" outlineLevel="0" collapsed="false">
      <c r="A14" s="66" t="s">
        <v>207</v>
      </c>
      <c r="B14" s="65" t="n">
        <v>5</v>
      </c>
      <c r="C14" s="65" t="n">
        <v>5</v>
      </c>
      <c r="D14" s="65" t="n">
        <v>5</v>
      </c>
      <c r="E14" s="65" t="n">
        <v>3</v>
      </c>
      <c r="F14" s="65" t="n">
        <v>3</v>
      </c>
    </row>
    <row r="15" customFormat="false" ht="15" hidden="false" customHeight="false" outlineLevel="0" collapsed="false">
      <c r="A15" s="62" t="s">
        <v>208</v>
      </c>
      <c r="B15" s="61" t="n">
        <v>5</v>
      </c>
      <c r="C15" s="61" t="n">
        <v>5</v>
      </c>
      <c r="D15" s="61" t="n">
        <v>5</v>
      </c>
      <c r="E15" s="61" t="n">
        <v>5</v>
      </c>
      <c r="F15" s="61" t="n">
        <v>5</v>
      </c>
    </row>
    <row r="16" customFormat="false" ht="15" hidden="false" customHeight="false" outlineLevel="0" collapsed="false">
      <c r="A16" s="66" t="s">
        <v>209</v>
      </c>
      <c r="B16" s="65" t="n">
        <v>10</v>
      </c>
      <c r="C16" s="65" t="n">
        <v>10</v>
      </c>
      <c r="D16" s="65" t="n">
        <v>10</v>
      </c>
      <c r="E16" s="65" t="n">
        <v>7</v>
      </c>
      <c r="F16" s="65" t="n">
        <v>5</v>
      </c>
    </row>
    <row r="17" customFormat="false" ht="15" hidden="false" customHeight="false" outlineLevel="0" collapsed="false">
      <c r="A17" s="71" t="s">
        <v>210</v>
      </c>
      <c r="B17" s="72" t="n">
        <f aca="false">SUM(B7:B16)</f>
        <v>85</v>
      </c>
      <c r="C17" s="72" t="n">
        <f aca="false">SUM(C7:C16)</f>
        <v>76</v>
      </c>
      <c r="D17" s="72" t="n">
        <f aca="false">SUM(D7:D16)</f>
        <v>60</v>
      </c>
      <c r="E17" s="72" t="n">
        <f aca="false">SUM(E7:E16)</f>
        <v>41</v>
      </c>
      <c r="F17" s="72" t="n">
        <f aca="false">SUM(F7:F16)</f>
        <v>27</v>
      </c>
    </row>
    <row r="18" customFormat="false" ht="15" hidden="false" customHeight="false" outlineLevel="0" collapsed="false">
      <c r="A18" s="71" t="s">
        <v>211</v>
      </c>
      <c r="B18" s="72" t="n">
        <f aca="false">ROUND(B17/5*7/7,0)</f>
        <v>17</v>
      </c>
      <c r="C18" s="72" t="n">
        <f aca="false">ROUND(C17/5*7/7,0)</f>
        <v>15</v>
      </c>
      <c r="D18" s="72" t="n">
        <f aca="false">ROUND(D17/5*7/7,0)</f>
        <v>12</v>
      </c>
      <c r="E18" s="72" t="n">
        <f aca="false">ROUND(E17/5*7/7,0)</f>
        <v>8</v>
      </c>
      <c r="F18" s="72" t="n">
        <f aca="false">ROUND(F17/5*7/7,0)</f>
        <v>5</v>
      </c>
    </row>
    <row r="20" customFormat="false" ht="15" hidden="false" customHeight="false" outlineLevel="0" collapsed="false">
      <c r="A20" s="73" t="s">
        <v>212</v>
      </c>
      <c r="B20" s="73"/>
      <c r="C20" s="73"/>
      <c r="D20" s="73"/>
      <c r="E20" s="73"/>
      <c r="F20" s="73"/>
    </row>
    <row r="22" customFormat="false" ht="15" hidden="false" customHeight="false" outlineLevel="0" collapsed="false">
      <c r="A22" s="4" t="s">
        <v>213</v>
      </c>
      <c r="B22" s="4"/>
      <c r="C22" s="4"/>
      <c r="D22" s="4"/>
      <c r="E22" s="4"/>
      <c r="F22" s="4"/>
    </row>
    <row r="23" customFormat="false" ht="30" hidden="false" customHeight="true" outlineLevel="0" collapsed="false">
      <c r="A23" s="6" t="s">
        <v>214</v>
      </c>
      <c r="B23" s="6" t="s">
        <v>215</v>
      </c>
      <c r="C23" s="6" t="s">
        <v>216</v>
      </c>
      <c r="D23" s="6" t="s">
        <v>217</v>
      </c>
      <c r="E23" s="6"/>
      <c r="F23" s="6"/>
    </row>
    <row r="24" customFormat="false" ht="39.55" hidden="false" customHeight="true" outlineLevel="0" collapsed="false">
      <c r="A24" s="62" t="s">
        <v>218</v>
      </c>
      <c r="B24" s="63" t="s">
        <v>51</v>
      </c>
      <c r="C24" s="63" t="s">
        <v>219</v>
      </c>
      <c r="D24" s="74" t="s">
        <v>220</v>
      </c>
      <c r="E24" s="74"/>
      <c r="F24" s="74"/>
    </row>
    <row r="25" customFormat="false" ht="26.85" hidden="false" customHeight="true" outlineLevel="0" collapsed="false">
      <c r="A25" s="66" t="s">
        <v>221</v>
      </c>
      <c r="B25" s="67" t="s">
        <v>54</v>
      </c>
      <c r="C25" s="67" t="s">
        <v>222</v>
      </c>
      <c r="D25" s="75" t="s">
        <v>223</v>
      </c>
      <c r="E25" s="75"/>
      <c r="F25" s="75"/>
    </row>
    <row r="26" customFormat="false" ht="15" hidden="false" customHeight="true" outlineLevel="0" collapsed="false">
      <c r="A26" s="62" t="s">
        <v>224</v>
      </c>
      <c r="B26" s="63" t="s">
        <v>57</v>
      </c>
      <c r="C26" s="63" t="s">
        <v>225</v>
      </c>
      <c r="D26" s="74" t="s">
        <v>226</v>
      </c>
      <c r="E26" s="74"/>
      <c r="F26" s="74"/>
    </row>
    <row r="27" customFormat="false" ht="15" hidden="false" customHeight="true" outlineLevel="0" collapsed="false">
      <c r="A27" s="66" t="s">
        <v>227</v>
      </c>
      <c r="B27" s="67" t="s">
        <v>60</v>
      </c>
      <c r="C27" s="67" t="s">
        <v>228</v>
      </c>
      <c r="D27" s="75" t="s">
        <v>226</v>
      </c>
      <c r="E27" s="75"/>
      <c r="F27" s="75"/>
    </row>
    <row r="30" customFormat="false" ht="15" hidden="false" customHeight="false" outlineLevel="0" collapsed="false">
      <c r="A30" s="4" t="s">
        <v>229</v>
      </c>
      <c r="B30" s="4"/>
      <c r="C30" s="4"/>
      <c r="D30" s="4"/>
      <c r="E30" s="4"/>
      <c r="F30" s="4"/>
    </row>
    <row r="31" customFormat="false" ht="15" hidden="false" customHeight="false" outlineLevel="0" collapsed="false">
      <c r="A31" s="76" t="s">
        <v>230</v>
      </c>
      <c r="B31" s="77" t="s">
        <v>231</v>
      </c>
      <c r="C31" s="77"/>
    </row>
    <row r="32" customFormat="false" ht="15" hidden="false" customHeight="false" outlineLevel="0" collapsed="false">
      <c r="A32" s="76" t="s">
        <v>232</v>
      </c>
      <c r="B32" s="77" t="s">
        <v>233</v>
      </c>
      <c r="C32" s="77"/>
    </row>
    <row r="33" customFormat="false" ht="15" hidden="false" customHeight="false" outlineLevel="0" collapsed="false">
      <c r="A33" s="76" t="s">
        <v>234</v>
      </c>
      <c r="B33" s="77" t="s">
        <v>235</v>
      </c>
      <c r="C33" s="77"/>
    </row>
    <row r="34" customFormat="false" ht="15" hidden="false" customHeight="false" outlineLevel="0" collapsed="false">
      <c r="A34" s="76" t="s">
        <v>236</v>
      </c>
      <c r="B34" s="77" t="s">
        <v>237</v>
      </c>
      <c r="C34" s="77"/>
    </row>
    <row r="35" customFormat="false" ht="15" hidden="false" customHeight="false" outlineLevel="0" collapsed="false">
      <c r="A35" s="76" t="s">
        <v>238</v>
      </c>
      <c r="B35" s="77" t="s">
        <v>183</v>
      </c>
      <c r="C35" s="77"/>
    </row>
    <row r="36" customFormat="false" ht="15" hidden="false" customHeight="false" outlineLevel="0" collapsed="false">
      <c r="A36" s="76" t="s">
        <v>239</v>
      </c>
      <c r="B36" s="77" t="s">
        <v>240</v>
      </c>
      <c r="C36" s="77"/>
    </row>
    <row r="37" customFormat="false" ht="15" hidden="false" customHeight="false" outlineLevel="0" collapsed="false">
      <c r="A37" s="76" t="s">
        <v>241</v>
      </c>
      <c r="B37" s="77" t="s">
        <v>242</v>
      </c>
      <c r="C37" s="77"/>
    </row>
  </sheetData>
  <mergeCells count="17">
    <mergeCell ref="A2:F2"/>
    <mergeCell ref="A3:F3"/>
    <mergeCell ref="A5:F5"/>
    <mergeCell ref="A20:F20"/>
    <mergeCell ref="A22:F22"/>
    <mergeCell ref="D24:F24"/>
    <mergeCell ref="D25:F25"/>
    <mergeCell ref="D26:F26"/>
    <mergeCell ref="D27:F27"/>
    <mergeCell ref="A30:F30"/>
    <mergeCell ref="B31:C31"/>
    <mergeCell ref="B32:C32"/>
    <mergeCell ref="B33:C33"/>
    <mergeCell ref="B34:C34"/>
    <mergeCell ref="B35:C35"/>
    <mergeCell ref="B36:C36"/>
    <mergeCell ref="B37:C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2026-07-11T16:02:31Z</dcterms:created>
  <dc:creator>openpyxl</dc:creator>
  <dc:description/>
  <dc:language>en-GB</dc:language>
  <cp:lastModifiedBy/>
  <dcterms:modified xsi:type="dcterms:W3CDTF">2026-07-11T16:02:31Z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